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8_2014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</sheets>
  <definedNames/>
  <calcPr fullCalcOnLoad="1"/>
</workbook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2"/>
          </rPr>
          <t>Ekonom: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<sst xmlns="http://schemas.openxmlformats.org/spreadsheetml/2006/main" count="1393" uniqueCount="715">
  <si>
    <t>Kraj: Jihomoravský</t>
  </si>
  <si>
    <t>Okres: Břeclav</t>
  </si>
  <si>
    <t>Město: Břeclav</t>
  </si>
  <si>
    <t xml:space="preserve">                    Tabulka doplňujících ukazatelů za období 8/2014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</si>
  <si>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</si>
  <si>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</si>
  <si>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</si>
  <si>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</si>
  <si>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</si>
  <si>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</si>
  <si>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</si>
  <si>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</si>
  <si>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</si>
  <si>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</si>
  <si>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</si>
  <si>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</si>
  <si>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</si>
  <si>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</si>
  <si>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</si>
  <si>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</si>
  <si>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</si>
  <si>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</si>
  <si>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</si>
  <si>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</si>
  <si>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</si>
  <si>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</si>
  <si>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</si>
  <si>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</si>
  <si>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</si>
  <si>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</si>
  <si>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</si>
  <si>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</si>
  <si>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</si>
  <si>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1-8/2014</t>
  </si>
  <si>
    <t>plnění</t>
  </si>
  <si>
    <t>ODBOR ŠKOLSTVÍ, KULT., MLÁDEŽE A SPORTU</t>
  </si>
  <si>
    <t xml:space="preserve">Místní poplatek ze vstupného 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</si>
  <si>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</si>
  <si>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</si>
  <si>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</si>
  <si>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</si>
  <si>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</si>
  <si>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</si>
  <si>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</si>
  <si>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</si>
  <si>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</si>
  <si>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</si>
  <si>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</si>
  <si>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</si>
  <si>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</si>
  <si>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</si>
  <si>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</si>
  <si>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</si>
  <si>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</si>
  <si>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</si>
  <si>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</si>
  <si>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</si>
  <si>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</si>
  <si>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</si>
  <si>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</si>
  <si>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</si>
  <si>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</si>
  <si>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</si>
  <si>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</si>
  <si>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</si>
  <si>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</si>
  <si>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</si>
  <si>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</si>
  <si>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</si>
  <si>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</si>
  <si>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</si>
  <si>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</si>
  <si>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</si>
  <si>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</si>
  <si>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</si>
  <si>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</si>
  <si>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</si>
  <si>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</si>
  <si>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</si>
  <si>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</si>
  <si>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</si>
  <si>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</si>
  <si>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</si>
  <si>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</si>
  <si>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</si>
  <si>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</si>
  <si>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Opr. pomníku obětem 1. svět. války</t>
  </si>
  <si>
    <t>Ost. neinv. přij. transfery ze SR - prevence kriminality</t>
  </si>
  <si>
    <t>Ostat. neinv. přij. transfery ze SR a ESF - aktiv. politika zaměst.</t>
  </si>
  <si>
    <t>Neinv. přij. transf. od krajů-zelená dětem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</si>
  <si>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</si>
  <si>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</si>
  <si>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</si>
  <si>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</si>
  <si>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</si>
  <si>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</si>
  <si>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Nákup zametacího stroje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</si>
  <si>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</si>
  <si>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</si>
  <si>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</si>
  <si>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</si>
  <si>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</si>
  <si>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</si>
  <si>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</si>
  <si>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</si>
  <si>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</si>
  <si>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</si>
  <si>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</si>
  <si>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</si>
  <si>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</si>
  <si>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</si>
  <si>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</si>
  <si>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</si>
  <si>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</si>
  <si>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</si>
  <si>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</si>
  <si>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</si>
  <si>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</si>
  <si>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</si>
  <si>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</si>
  <si>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</si>
  <si>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</si>
  <si>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</si>
  <si>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</si>
  <si>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</si>
  <si>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</si>
  <si>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</si>
  <si>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</si>
  <si>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</si>
  <si>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</si>
  <si>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</si>
  <si>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</si>
  <si>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</si>
  <si>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</si>
  <si>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</si>
  <si>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</si>
  <si>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</si>
  <si>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</si>
  <si>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</si>
  <si>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</si>
  <si>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</si>
  <si>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</si>
  <si>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</si>
  <si>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</si>
  <si>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</si>
  <si>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volby prezidenta ČR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</si>
  <si>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</si>
  <si>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</si>
  <si>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</si>
  <si>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</si>
  <si>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</si>
  <si>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</si>
  <si>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</si>
  <si>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</si>
  <si>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</si>
  <si>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</si>
  <si>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</si>
  <si>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</si>
  <si>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</si>
  <si>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</si>
  <si>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</si>
  <si>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</si>
  <si>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</si>
  <si>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</si>
  <si>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</si>
  <si>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</si>
  <si>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</si>
  <si>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</si>
  <si>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</si>
  <si>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</si>
  <si>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</si>
  <si>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</si>
  <si>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</si>
  <si>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</si>
  <si>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</si>
  <si>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</si>
  <si>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</si>
  <si>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 EU-Standardizace služeb SPOD </t>
  </si>
  <si>
    <t>Neinv. přij. transfery od krajů - Podpora Family point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</si>
  <si>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</si>
  <si>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</si>
  <si>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</si>
  <si>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</si>
  <si>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</si>
  <si>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</si>
  <si>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</si>
  <si>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</si>
  <si>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</si>
  <si>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</si>
  <si>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</si>
  <si>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</si>
  <si>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</si>
  <si>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</si>
  <si>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</si>
  <si>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</si>
  <si>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</si>
  <si>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</si>
  <si>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</si>
  <si>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</si>
  <si>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</si>
  <si>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</si>
  <si>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</si>
  <si>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</si>
  <si>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</si>
  <si>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</si>
  <si>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</si>
  <si>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</si>
  <si>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</si>
  <si>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</si>
  <si>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</si>
  <si>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</si>
  <si>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</si>
  <si>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</si>
  <si>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</si>
  <si>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</si>
  <si>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</si>
  <si>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</si>
  <si>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</si>
  <si>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</si>
  <si>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</si>
  <si>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</si>
  <si>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</si>
  <si>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</si>
  <si>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</si>
  <si>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</si>
  <si>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</si>
  <si>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</si>
  <si>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</si>
  <si>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</si>
  <si>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</si>
  <si>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</si>
  <si>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</si>
  <si>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</si>
  <si>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</si>
  <si>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</si>
  <si>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</si>
  <si>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</si>
  <si>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</si>
  <si>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</si>
  <si>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</si>
  <si>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</si>
  <si>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</si>
  <si>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</si>
  <si>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</si>
  <si>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</si>
  <si>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</si>
  <si>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</si>
  <si>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</si>
  <si>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</si>
  <si>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</si>
  <si>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</si>
  <si>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</si>
  <si>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</si>
  <si>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</si>
  <si>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</si>
  <si>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</si>
  <si>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</si>
  <si>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</si>
  <si>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</si>
  <si>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</si>
  <si>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</si>
  <si>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</si>
  <si>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</si>
  <si>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</si>
  <si>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</si>
  <si>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</si>
  <si>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</si>
  <si>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</si>
  <si>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</si>
  <si>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</si>
  <si>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</si>
  <si>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</si>
  <si>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</si>
  <si>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</si>
  <si>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</si>
  <si>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</si>
  <si>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</si>
  <si>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</si>
  <si>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</si>
  <si>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</si>
  <si>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</si>
  <si>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</si>
  <si>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</si>
  <si>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</si>
  <si>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</si>
  <si>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</si>
  <si>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</si>
  <si>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</si>
  <si>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</si>
  <si>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</si>
  <si>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</si>
  <si>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</si>
  <si>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</si>
  <si>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</si>
  <si>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</si>
  <si>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</si>
  <si>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</si>
  <si>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</si>
  <si>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</si>
  <si>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z úroků (část)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</si>
  <si>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</si>
  <si>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</si>
  <si>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</si>
  <si>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</si>
  <si>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</si>
  <si>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</si>
  <si>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</si>
  <si>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</si>
  <si>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</si>
  <si>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</si>
  <si>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</si>
  <si>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</si>
  <si>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</si>
  <si>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</si>
  <si>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</si>
  <si>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</si>
  <si>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</si>
  <si>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</si>
  <si>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</si>
  <si>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</si>
  <si>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</si>
  <si>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</si>
  <si>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</si>
  <si>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</si>
  <si>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</si>
  <si>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</si>
  <si>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</si>
  <si>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</si>
  <si>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</si>
  <si>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</si>
  <si>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</si>
  <si>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</si>
  <si>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</si>
  <si>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</si>
  <si>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</si>
  <si>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</si>
  <si>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</si>
  <si>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</si>
  <si>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</si>
  <si>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</si>
  <si>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</si>
  <si>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</si>
  <si>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</si>
  <si>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</si>
  <si>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</si>
  <si>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</si>
  <si>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</si>
  <si>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</si>
  <si>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</si>
  <si>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</si>
  <si>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</si>
  <si>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</si>
  <si>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</si>
  <si>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</si>
  <si>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</si>
  <si>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</si>
  <si>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</si>
  <si>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</si>
  <si>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</si>
  <si>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</si>
  <si>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</si>
  <si>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</si>
  <si>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</si>
  <si>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</si>
  <si>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</si>
  <si>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</si>
  <si>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</si>
  <si>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</si>
  <si>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</si>
  <si>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</si>
  <si>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</si>
  <si>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</si>
  <si>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</si>
  <si>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</si>
  <si>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</si>
  <si>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</si>
  <si>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</si>
  <si>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</si>
  <si>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</si>
  <si>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</si>
  <si>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</si>
  <si>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</si>
  <si>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</si>
  <si>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</si>
  <si>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</si>
  <si>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</si>
  <si>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</si>
  <si>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</si>
  <si>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</si>
  <si>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</si>
  <si>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</si>
  <si>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</si>
  <si>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</si>
  <si>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</si>
  <si>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</si>
  <si>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</si>
  <si>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</si>
  <si>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</si>
  <si>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</si>
  <si>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</si>
  <si>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</si>
  <si>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</si>
  <si>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</si>
  <si>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</si>
  <si>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</si>
  <si>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</si>
  <si>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</si>
  <si>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</si>
  <si>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</si>
  <si>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</si>
  <si>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</si>
  <si>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</si>
  <si>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</si>
  <si>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</si>
  <si>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</si>
  <si>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</si>
  <si>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</si>
  <si>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</si>
  <si>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</si>
  <si>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Cyklostezka cukrovar-městská část Poštorná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</si>
  <si>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</si>
  <si>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</si>
  <si>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</si>
  <si>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</si>
  <si>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</si>
  <si>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</si>
  <si>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</si>
  <si>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</si>
  <si>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</si>
  <si>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</si>
  <si>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</si>
  <si>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</si>
  <si>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</si>
  <si>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</si>
  <si>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</si>
  <si>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</si>
  <si>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</si>
  <si>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</si>
  <si>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</si>
  <si>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</si>
  <si>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</si>
  <si>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</si>
  <si>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</si>
  <si>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Staveb. úpravy Domu školství</t>
  </si>
  <si>
    <t>Obnova veřej. osvětlení Chaloupky</t>
  </si>
  <si>
    <t>Obnova veřej. osvětlení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</si>
  <si>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</si>
  <si>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</si>
  <si>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</si>
  <si>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</si>
  <si>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</si>
  <si>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</si>
  <si>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plochy v ar. cukrovaru</t>
  </si>
  <si>
    <t>Prev. kriminality-Bezpeč. Břeclav - Měst. kamer. dohlížecí systém</t>
  </si>
  <si>
    <t>Kuchyňský nákladní výtah v DS Břeclav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</si>
  <si>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</si>
  <si>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</si>
  <si>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</si>
  <si>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</si>
  <si>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</si>
  <si>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</si>
  <si>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</si>
  <si>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</si>
  <si>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</si>
  <si>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</si>
  <si>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</si>
  <si>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</si>
  <si>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</si>
  <si>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</si>
  <si>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</si>
  <si>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</si>
  <si>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</si>
  <si>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</si>
  <si>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</si>
  <si>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</si>
  <si>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</si>
  <si>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</si>
  <si>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</si>
  <si>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</si>
  <si>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</si>
  <si>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</si>
  <si>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</si>
  <si>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</si>
  <si>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</si>
  <si>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</si>
  <si>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</si>
  <si>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</si>
  <si>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</si>
  <si>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</si>
  <si>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</si>
  <si>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</si>
  <si>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</si>
  <si>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</si>
  <si>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</si>
  <si>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</si>
  <si>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</si>
  <si>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</si>
  <si>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</si>
  <si>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</si>
  <si>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</si>
  <si>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</si>
  <si>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</si>
  <si>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</si>
  <si>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</si>
  <si>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</si>
  <si>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</si>
  <si>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</si>
  <si>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</si>
  <si>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</si>
  <si>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</si>
  <si>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</si>
  <si>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</si>
  <si>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</si>
  <si>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</si>
  <si>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</si>
  <si>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</si>
  <si>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</si>
  <si>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</si>
  <si>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</si>
  <si>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</si>
  <si>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</si>
  <si>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</si>
  <si>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</si>
  <si>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</si>
  <si>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</si>
  <si>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</si>
  <si>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</si>
  <si>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</si>
  <si>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</si>
  <si>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</si>
  <si>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</si>
  <si>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</si>
  <si>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</si>
  <si>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</si>
  <si>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</si>
  <si>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</si>
  <si>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</si>
  <si>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</si>
  <si>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</si>
  <si>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</si>
  <si>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</si>
  <si>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</si>
  <si>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</si>
  <si>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</si>
  <si>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</si>
  <si>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</si>
  <si>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</si>
  <si>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</si>
  <si>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</si>
  <si>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</si>
  <si>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</si>
  <si>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</si>
  <si>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</si>
  <si>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</si>
  <si>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</si>
  <si>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</si>
  <si>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</si>
  <si>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</si>
  <si>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</si>
  <si>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</si>
  <si>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</si>
  <si>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</si>
  <si>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</si>
  <si>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</si>
  <si>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</si>
  <si>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</si>
  <si>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</si>
  <si>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</si>
  <si>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</si>
  <si>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</si>
  <si>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</si>
  <si>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</si>
  <si>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</si>
  <si>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</si>
  <si>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</si>
  <si>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</si>
  <si>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</si>
  <si>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</si>
  <si>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</si>
  <si>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</si>
  <si>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</si>
  <si>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</si>
  <si>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</si>
  <si>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</si>
  <si>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</si>
  <si>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</si>
  <si>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</si>
  <si>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</si>
  <si>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</si>
  <si>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</si>
  <si>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</si>
  <si>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</si>
  <si>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</si>
  <si>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</si>
  <si>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</si>
  <si>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</si>
  <si>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</si>
  <si>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</si>
  <si>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</si>
  <si>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</si>
  <si>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</si>
  <si>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</si>
  <si>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</si>
  <si>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</si>
  <si>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</si>
  <si>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</si>
  <si>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</si>
  <si>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</si>
  <si>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</si>
  <si>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</si>
  <si>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</si>
  <si>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</si>
  <si>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</si>
  <si>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</si>
  <si>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</si>
  <si>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</si>
  <si>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</si>
  <si>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</si>
  <si>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</si>
  <si>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</si>
  <si>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</si>
  <si>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</si>
  <si>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</si>
  <si>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</si>
  <si>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</si>
  <si>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</si>
  <si>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</si>
  <si>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</si>
  <si>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</si>
  <si>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</si>
  <si>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</si>
  <si>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</si>
  <si>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</si>
  <si>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</si>
  <si>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</si>
  <si>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</si>
  <si>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</si>
  <si>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</si>
  <si>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</si>
  <si>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</si>
  <si>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</si>
  <si>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</si>
  <si>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</si>
  <si>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</si>
  <si>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</si>
  <si>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</si>
  <si>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</si>
  <si>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</si>
  <si>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</si>
  <si>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</si>
  <si>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</si>
  <si>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</si>
  <si>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</si>
  <si>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</si>
  <si>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</si>
  <si>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</si>
  <si>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</si>
  <si>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</si>
  <si>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</si>
  <si>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</si>
  <si>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Městské muzeum a galerie Břeclav</t>
  </si>
  <si>
    <t>r.2011</t>
  </si>
  <si>
    <t>r.2012</t>
  </si>
  <si>
    <t>Městská knihovna Břeclav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</si>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</sst>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4"/>
      <name val="Arial CE"/>
      <family val="2"/>
    </font>
    <font>
      <sz val="10"/>
      <name val="Arial Narrow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E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CE"/>
      <family val="2"/>
    </font>
    <font>
      <b/>
      <sz val="8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6" applyNumberFormat="0" applyFont="0" applyAlignment="0" applyProtection="0"/>
    <xf numFmtId="9" fontId="66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 applyAlignment="1">
      <alignment horizontal="right"/>
      <protection/>
    </xf>
    <xf numFmtId="0" fontId="9" fillId="0" borderId="19" xfId="46" applyFont="1" applyFill="1" applyBorder="1" applyAlignment="1">
      <alignment horizontal="righ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2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83" fillId="0" borderId="0" xfId="0" applyNumberFormat="1" applyFont="1" applyFill="1" applyBorder="1" applyAlignment="1">
      <alignment/>
    </xf>
    <xf numFmtId="4" fontId="8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22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7" xfId="46" applyFont="1" applyFill="1" applyBorder="1" applyAlignment="1">
      <alignment horizontal="left"/>
      <protection/>
    </xf>
    <xf numFmtId="0" fontId="9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83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4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46" xfId="46" applyNumberFormat="1" applyFont="1" applyFill="1" applyBorder="1" applyAlignment="1">
      <alignment horizontal="center"/>
      <protection/>
    </xf>
    <xf numFmtId="164" fontId="6" fillId="0" borderId="28" xfId="46" applyNumberFormat="1" applyFont="1" applyFill="1" applyBorder="1" applyAlignment="1">
      <alignment horizontal="center"/>
      <protection/>
    </xf>
    <xf numFmtId="164" fontId="9" fillId="0" borderId="15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 vertical="center"/>
    </xf>
    <xf numFmtId="0" fontId="19" fillId="0" borderId="0" xfId="0" applyFont="1" applyFill="1" applyBorder="1" applyAlignment="1" applyProtection="1">
      <alignment/>
      <protection hidden="1"/>
    </xf>
    <xf numFmtId="3" fontId="0" fillId="0" borderId="49" xfId="0" applyNumberFormat="1" applyFont="1" applyFill="1" applyBorder="1" applyAlignment="1" applyProtection="1">
      <alignment horizontal="center"/>
      <protection hidden="1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1" fillId="0" borderId="44" xfId="0" applyNumberFormat="1" applyFont="1" applyFill="1" applyBorder="1" applyAlignment="1" applyProtection="1">
      <alignment/>
      <protection hidden="1"/>
    </xf>
    <xf numFmtId="3" fontId="21" fillId="0" borderId="50" xfId="0" applyNumberFormat="1" applyFont="1" applyFill="1" applyBorder="1" applyAlignment="1" applyProtection="1">
      <alignment/>
      <protection locked="0"/>
    </xf>
    <xf numFmtId="3" fontId="21" fillId="0" borderId="44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/>
      <protection hidden="1"/>
    </xf>
    <xf numFmtId="3" fontId="21" fillId="0" borderId="51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hidden="1"/>
    </xf>
    <xf numFmtId="3" fontId="21" fillId="0" borderId="53" xfId="0" applyNumberFormat="1" applyFont="1" applyFill="1" applyBorder="1" applyAlignment="1" applyProtection="1">
      <alignment/>
      <protection locked="0"/>
    </xf>
    <xf numFmtId="0" fontId="19" fillId="0" borderId="56" xfId="0" applyFont="1" applyFill="1" applyBorder="1" applyAlignment="1" applyProtection="1">
      <alignment/>
      <protection hidden="1"/>
    </xf>
    <xf numFmtId="0" fontId="19" fillId="0" borderId="57" xfId="0" applyFont="1" applyFill="1" applyBorder="1" applyAlignment="1" applyProtection="1">
      <alignment/>
      <protection hidden="1"/>
    </xf>
    <xf numFmtId="0" fontId="9" fillId="0" borderId="58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0" fontId="20" fillId="0" borderId="51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Alignment="1">
      <alignment/>
    </xf>
    <xf numFmtId="0" fontId="2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hidden="1"/>
    </xf>
    <xf numFmtId="0" fontId="14" fillId="0" borderId="59" xfId="0" applyFont="1" applyFill="1" applyBorder="1" applyAlignment="1" applyProtection="1">
      <alignment/>
      <protection hidden="1"/>
    </xf>
    <xf numFmtId="0" fontId="19" fillId="0" borderId="56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20" fillId="0" borderId="61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25" fillId="0" borderId="63" xfId="0" applyFont="1" applyFill="1" applyBorder="1" applyAlignment="1" applyProtection="1">
      <alignment horizontal="center"/>
      <protection hidden="1"/>
    </xf>
    <xf numFmtId="0" fontId="26" fillId="0" borderId="64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67" xfId="0" applyFont="1" applyFill="1" applyBorder="1" applyAlignment="1" applyProtection="1">
      <alignment horizontal="center"/>
      <protection hidden="1"/>
    </xf>
    <xf numFmtId="0" fontId="25" fillId="0" borderId="68" xfId="0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/>
      <protection hidden="1"/>
    </xf>
    <xf numFmtId="165" fontId="0" fillId="0" borderId="50" xfId="0" applyNumberFormat="1" applyFont="1" applyFill="1" applyBorder="1" applyAlignment="1" applyProtection="1">
      <alignment/>
      <protection hidden="1"/>
    </xf>
    <xf numFmtId="165" fontId="0" fillId="0" borderId="61" xfId="0" applyNumberFormat="1" applyFont="1" applyFill="1" applyBorder="1" applyAlignment="1" applyProtection="1">
      <alignment horizontal="center"/>
      <protection hidden="1"/>
    </xf>
    <xf numFmtId="165" fontId="0" fillId="0" borderId="49" xfId="0" applyNumberFormat="1" applyFont="1" applyFill="1" applyBorder="1" applyAlignment="1" applyProtection="1">
      <alignment/>
      <protection hidden="1"/>
    </xf>
    <xf numFmtId="165" fontId="0" fillId="0" borderId="49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61" xfId="0" applyNumberFormat="1" applyFont="1" applyFill="1" applyBorder="1" applyAlignment="1" applyProtection="1">
      <alignment/>
      <protection locked="0"/>
    </xf>
    <xf numFmtId="165" fontId="20" fillId="0" borderId="69" xfId="0" applyNumberFormat="1" applyFont="1" applyFill="1" applyBorder="1" applyAlignment="1" applyProtection="1">
      <alignment horizontal="right"/>
      <protection locked="0"/>
    </xf>
    <xf numFmtId="165" fontId="0" fillId="0" borderId="70" xfId="0" applyNumberFormat="1" applyFont="1" applyFill="1" applyBorder="1" applyAlignment="1" applyProtection="1">
      <alignment/>
      <protection locked="0"/>
    </xf>
    <xf numFmtId="165" fontId="0" fillId="0" borderId="71" xfId="0" applyNumberFormat="1" applyFont="1" applyFill="1" applyBorder="1" applyAlignment="1" applyProtection="1">
      <alignment/>
      <protection locked="0"/>
    </xf>
    <xf numFmtId="165" fontId="0" fillId="0" borderId="20" xfId="0" applyNumberFormat="1" applyFont="1" applyFill="1" applyBorder="1" applyAlignment="1" applyProtection="1">
      <alignment/>
      <protection locked="0"/>
    </xf>
    <xf numFmtId="165" fontId="20" fillId="0" borderId="49" xfId="0" applyNumberFormat="1" applyFont="1" applyFill="1" applyBorder="1" applyAlignment="1" applyProtection="1">
      <alignment horizontal="center"/>
      <protection hidden="1"/>
    </xf>
    <xf numFmtId="3" fontId="20" fillId="0" borderId="72" xfId="0" applyNumberFormat="1" applyFont="1" applyFill="1" applyBorder="1" applyAlignment="1" applyProtection="1">
      <alignment horizontal="center"/>
      <protection hidden="1"/>
    </xf>
    <xf numFmtId="0" fontId="26" fillId="0" borderId="73" xfId="0" applyFont="1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/>
      <protection hidden="1"/>
    </xf>
    <xf numFmtId="165" fontId="0" fillId="0" borderId="52" xfId="0" applyNumberFormat="1" applyFont="1" applyFill="1" applyBorder="1" applyAlignment="1" applyProtection="1">
      <alignment horizontal="center"/>
      <protection hidden="1"/>
    </xf>
    <xf numFmtId="165" fontId="0" fillId="0" borderId="52" xfId="0" applyNumberFormat="1" applyFont="1" applyFill="1" applyBorder="1" applyAlignment="1" applyProtection="1">
      <alignment/>
      <protection locked="0"/>
    </xf>
    <xf numFmtId="165" fontId="0" fillId="0" borderId="73" xfId="0" applyNumberFormat="1" applyFont="1" applyFill="1" applyBorder="1" applyAlignment="1" applyProtection="1">
      <alignment/>
      <protection locked="0"/>
    </xf>
    <xf numFmtId="165" fontId="20" fillId="0" borderId="74" xfId="0" applyNumberFormat="1" applyFont="1" applyFill="1" applyBorder="1" applyAlignment="1" applyProtection="1">
      <alignment horizontal="right"/>
      <protection locked="0"/>
    </xf>
    <xf numFmtId="165" fontId="0" fillId="0" borderId="75" xfId="0" applyNumberFormat="1" applyFont="1" applyFill="1" applyBorder="1" applyAlignment="1" applyProtection="1">
      <alignment/>
      <protection locked="0"/>
    </xf>
    <xf numFmtId="165" fontId="0" fillId="0" borderId="67" xfId="0" applyNumberFormat="1" applyFont="1" applyFill="1" applyBorder="1" applyAlignment="1" applyProtection="1">
      <alignment/>
      <protection locked="0"/>
    </xf>
    <xf numFmtId="165" fontId="0" fillId="0" borderId="76" xfId="0" applyNumberFormat="1" applyFont="1" applyFill="1" applyBorder="1" applyAlignment="1" applyProtection="1">
      <alignment/>
      <protection locked="0"/>
    </xf>
    <xf numFmtId="165" fontId="20" fillId="0" borderId="52" xfId="0" applyNumberFormat="1" applyFont="1" applyFill="1" applyBorder="1" applyAlignment="1" applyProtection="1">
      <alignment/>
      <protection hidden="1"/>
    </xf>
    <xf numFmtId="3" fontId="20" fillId="0" borderId="74" xfId="0" applyNumberFormat="1" applyFont="1" applyFill="1" applyBorder="1" applyAlignment="1" applyProtection="1">
      <alignment horizontal="center"/>
      <protection hidden="1"/>
    </xf>
    <xf numFmtId="0" fontId="26" fillId="0" borderId="44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locked="0"/>
    </xf>
    <xf numFmtId="3" fontId="20" fillId="0" borderId="69" xfId="0" applyNumberFormat="1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3" fontId="20" fillId="0" borderId="79" xfId="0" applyNumberFormat="1" applyFont="1" applyFill="1" applyBorder="1" applyAlignment="1" applyProtection="1">
      <alignment horizontal="center"/>
      <protection hidden="1"/>
    </xf>
    <xf numFmtId="0" fontId="26" fillId="0" borderId="54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locked="0"/>
    </xf>
    <xf numFmtId="3" fontId="20" fillId="0" borderId="79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20" fillId="0" borderId="81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3" fontId="20" fillId="0" borderId="49" xfId="0" applyNumberFormat="1" applyFont="1" applyFill="1" applyBorder="1" applyAlignment="1" applyProtection="1">
      <alignment horizontal="center"/>
      <protection hidden="1"/>
    </xf>
    <xf numFmtId="0" fontId="26" fillId="0" borderId="59" xfId="0" applyFont="1" applyFill="1" applyBorder="1" applyAlignment="1" applyProtection="1">
      <alignment/>
      <protection hidden="1"/>
    </xf>
    <xf numFmtId="0" fontId="20" fillId="0" borderId="82" xfId="0" applyFont="1" applyFill="1" applyBorder="1" applyAlignment="1" applyProtection="1">
      <alignment horizontal="center"/>
      <protection hidden="1"/>
    </xf>
    <xf numFmtId="3" fontId="20" fillId="0" borderId="82" xfId="0" applyNumberFormat="1" applyFont="1" applyFill="1" applyBorder="1" applyAlignment="1" applyProtection="1">
      <alignment/>
      <protection hidden="1"/>
    </xf>
    <xf numFmtId="3" fontId="20" fillId="0" borderId="82" xfId="0" applyNumberFormat="1" applyFont="1" applyFill="1" applyBorder="1" applyAlignment="1" applyProtection="1">
      <alignment horizontal="center"/>
      <protection hidden="1"/>
    </xf>
    <xf numFmtId="0" fontId="20" fillId="0" borderId="82" xfId="0" applyFont="1" applyFill="1" applyBorder="1" applyAlignment="1" applyProtection="1">
      <alignment/>
      <protection hidden="1"/>
    </xf>
    <xf numFmtId="0" fontId="20" fillId="0" borderId="59" xfId="0" applyFont="1" applyFill="1" applyBorder="1" applyAlignment="1" applyProtection="1">
      <alignment/>
      <protection hidden="1"/>
    </xf>
    <xf numFmtId="3" fontId="20" fillId="0" borderId="57" xfId="0" applyNumberFormat="1" applyFont="1" applyFill="1" applyBorder="1" applyAlignment="1" applyProtection="1">
      <alignment horizontal="center"/>
      <protection hidden="1"/>
    </xf>
    <xf numFmtId="3" fontId="20" fillId="0" borderId="56" xfId="0" applyNumberFormat="1" applyFont="1" applyFill="1" applyBorder="1" applyAlignment="1" applyProtection="1">
      <alignment/>
      <protection locked="0"/>
    </xf>
    <xf numFmtId="3" fontId="20" fillId="0" borderId="83" xfId="0" applyNumberFormat="1" applyFont="1" applyFill="1" applyBorder="1" applyAlignment="1" applyProtection="1">
      <alignment/>
      <protection locked="0"/>
    </xf>
    <xf numFmtId="3" fontId="20" fillId="0" borderId="84" xfId="0" applyNumberFormat="1" applyFont="1" applyFill="1" applyBorder="1" applyAlignment="1" applyProtection="1">
      <alignment/>
      <protection locked="0"/>
    </xf>
    <xf numFmtId="0" fontId="20" fillId="0" borderId="83" xfId="0" applyFont="1" applyFill="1" applyBorder="1" applyAlignment="1" applyProtection="1">
      <alignment/>
      <protection locked="0"/>
    </xf>
    <xf numFmtId="0" fontId="20" fillId="0" borderId="56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3" fontId="20" fillId="0" borderId="74" xfId="0" applyNumberFormat="1" applyFont="1" applyFill="1" applyBorder="1" applyAlignment="1" applyProtection="1">
      <alignment horizontal="center"/>
      <protection locked="0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81" xfId="0" applyNumberFormat="1" applyFont="1" applyFill="1" applyBorder="1" applyAlignment="1" applyProtection="1">
      <alignment horizontal="center"/>
      <protection hidden="1"/>
    </xf>
    <xf numFmtId="0" fontId="26" fillId="0" borderId="50" xfId="0" applyFont="1" applyFill="1" applyBorder="1" applyAlignment="1" applyProtection="1">
      <alignment/>
      <protection hidden="1"/>
    </xf>
    <xf numFmtId="0" fontId="0" fillId="0" borderId="86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/>
      <protection locked="0"/>
    </xf>
    <xf numFmtId="3" fontId="21" fillId="0" borderId="69" xfId="0" applyNumberFormat="1" applyFont="1" applyFill="1" applyBorder="1" applyAlignment="1" applyProtection="1">
      <alignment/>
      <protection locked="0"/>
    </xf>
    <xf numFmtId="1" fontId="0" fillId="0" borderId="58" xfId="0" applyNumberFormat="1" applyFont="1" applyFill="1" applyBorder="1" applyAlignment="1" applyProtection="1">
      <alignment/>
      <protection locked="0"/>
    </xf>
    <xf numFmtId="1" fontId="0" fillId="0" borderId="77" xfId="0" applyNumberFormat="1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3" fontId="21" fillId="0" borderId="62" xfId="0" applyNumberFormat="1" applyFont="1" applyFill="1" applyBorder="1" applyAlignment="1" applyProtection="1">
      <alignment horizontal="right" indent="1"/>
      <protection hidden="1"/>
    </xf>
    <xf numFmtId="166" fontId="21" fillId="0" borderId="86" xfId="49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/>
      <protection hidden="1"/>
    </xf>
    <xf numFmtId="3" fontId="21" fillId="0" borderId="79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 horizontal="right" indent="1"/>
      <protection hidden="1"/>
    </xf>
    <xf numFmtId="166" fontId="21" fillId="0" borderId="51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3" fontId="21" fillId="0" borderId="7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3" fontId="21" fillId="0" borderId="64" xfId="0" applyNumberFormat="1" applyFont="1" applyFill="1" applyBorder="1" applyAlignment="1" applyProtection="1">
      <alignment horizontal="right" indent="1"/>
      <protection hidden="1"/>
    </xf>
    <xf numFmtId="166" fontId="21" fillId="0" borderId="52" xfId="49" applyNumberFormat="1" applyFont="1" applyFill="1" applyBorder="1" applyAlignment="1" applyProtection="1">
      <alignment horizontal="center"/>
      <protection hidden="1"/>
    </xf>
    <xf numFmtId="3" fontId="21" fillId="0" borderId="85" xfId="0" applyNumberFormat="1" applyFont="1" applyFill="1" applyBorder="1" applyAlignment="1" applyProtection="1">
      <alignment/>
      <protection locked="0"/>
    </xf>
    <xf numFmtId="1" fontId="0" fillId="0" borderId="70" xfId="0" applyNumberFormat="1" applyFont="1" applyFill="1" applyBorder="1" applyAlignment="1" applyProtection="1">
      <alignment/>
      <protection locked="0"/>
    </xf>
    <xf numFmtId="0" fontId="0" fillId="0" borderId="87" xfId="0" applyFont="1" applyFill="1" applyBorder="1" applyAlignment="1" applyProtection="1">
      <alignment/>
      <protection locked="0"/>
    </xf>
    <xf numFmtId="3" fontId="21" fillId="0" borderId="29" xfId="0" applyNumberFormat="1" applyFont="1" applyFill="1" applyBorder="1" applyAlignment="1" applyProtection="1">
      <alignment horizontal="right" indent="1"/>
      <protection hidden="1"/>
    </xf>
    <xf numFmtId="166" fontId="21" fillId="0" borderId="50" xfId="49" applyNumberFormat="1" applyFont="1" applyFill="1" applyBorder="1" applyAlignment="1" applyProtection="1">
      <alignment horizontal="center"/>
      <protection hidden="1"/>
    </xf>
    <xf numFmtId="3" fontId="21" fillId="0" borderId="29" xfId="0" applyNumberFormat="1" applyFont="1" applyFill="1" applyBorder="1" applyAlignment="1" applyProtection="1">
      <alignment/>
      <protection locked="0"/>
    </xf>
    <xf numFmtId="1" fontId="0" fillId="0" borderId="54" xfId="0" applyNumberFormat="1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hidden="1"/>
    </xf>
    <xf numFmtId="3" fontId="21" fillId="0" borderId="88" xfId="0" applyNumberFormat="1" applyFont="1" applyFill="1" applyBorder="1" applyAlignment="1" applyProtection="1">
      <alignment/>
      <protection locked="0"/>
    </xf>
    <xf numFmtId="1" fontId="0" fillId="0" borderId="64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" fontId="21" fillId="0" borderId="88" xfId="0" applyNumberFormat="1" applyFont="1" applyFill="1" applyBorder="1" applyAlignment="1" applyProtection="1">
      <alignment horizontal="right" indent="1"/>
      <protection hidden="1"/>
    </xf>
    <xf numFmtId="166" fontId="21" fillId="0" borderId="53" xfId="49" applyNumberFormat="1" applyFont="1" applyFill="1" applyBorder="1" applyAlignment="1" applyProtection="1">
      <alignment horizontal="center"/>
      <protection hidden="1"/>
    </xf>
    <xf numFmtId="0" fontId="27" fillId="0" borderId="59" xfId="0" applyFont="1" applyFill="1" applyBorder="1" applyAlignment="1" applyProtection="1">
      <alignment/>
      <protection hidden="1"/>
    </xf>
    <xf numFmtId="0" fontId="21" fillId="0" borderId="82" xfId="0" applyFont="1" applyFill="1" applyBorder="1" applyAlignment="1" applyProtection="1">
      <alignment horizontal="center"/>
      <protection hidden="1"/>
    </xf>
    <xf numFmtId="3" fontId="21" fillId="0" borderId="82" xfId="0" applyNumberFormat="1" applyFont="1" applyFill="1" applyBorder="1" applyAlignment="1" applyProtection="1">
      <alignment/>
      <protection hidden="1"/>
    </xf>
    <xf numFmtId="3" fontId="21" fillId="0" borderId="56" xfId="0" applyNumberFormat="1" applyFont="1" applyFill="1" applyBorder="1" applyAlignment="1" applyProtection="1">
      <alignment/>
      <protection hidden="1"/>
    </xf>
    <xf numFmtId="3" fontId="21" fillId="0" borderId="59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/>
      <protection hidden="1"/>
    </xf>
    <xf numFmtId="3" fontId="21" fillId="0" borderId="83" xfId="0" applyNumberFormat="1" applyFont="1" applyFill="1" applyBorder="1" applyAlignment="1" applyProtection="1">
      <alignment/>
      <protection hidden="1"/>
    </xf>
    <xf numFmtId="3" fontId="21" fillId="0" borderId="59" xfId="0" applyNumberFormat="1" applyFont="1" applyFill="1" applyBorder="1" applyAlignment="1" applyProtection="1">
      <alignment horizontal="right" indent="1"/>
      <protection hidden="1"/>
    </xf>
    <xf numFmtId="166" fontId="21" fillId="0" borderId="82" xfId="49" applyNumberFormat="1" applyFont="1" applyFill="1" applyBorder="1" applyAlignment="1" applyProtection="1">
      <alignment horizontal="center"/>
      <protection hidden="1"/>
    </xf>
    <xf numFmtId="3" fontId="21" fillId="0" borderId="44" xfId="0" applyNumberFormat="1" applyFont="1" applyFill="1" applyBorder="1" applyAlignment="1" applyProtection="1">
      <alignment horizontal="right" indent="1"/>
      <protection hidden="1"/>
    </xf>
    <xf numFmtId="3" fontId="21" fillId="0" borderId="81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3" fontId="21" fillId="0" borderId="82" xfId="0" applyNumberFormat="1" applyFont="1" applyFill="1" applyBorder="1" applyAlignment="1" applyProtection="1">
      <alignment horizontal="center"/>
      <protection hidden="1"/>
    </xf>
    <xf numFmtId="3" fontId="21" fillId="0" borderId="84" xfId="0" applyNumberFormat="1" applyFont="1" applyFill="1" applyBorder="1" applyAlignment="1" applyProtection="1">
      <alignment/>
      <protection hidden="1"/>
    </xf>
    <xf numFmtId="3" fontId="0" fillId="0" borderId="49" xfId="0" applyNumberFormat="1" applyFont="1" applyFill="1" applyBorder="1" applyAlignment="1" applyProtection="1">
      <alignment/>
      <protection hidden="1"/>
    </xf>
    <xf numFmtId="3" fontId="21" fillId="0" borderId="49" xfId="0" applyNumberFormat="1" applyFont="1" applyFill="1" applyBorder="1" applyAlignment="1" applyProtection="1">
      <alignment horizontal="center"/>
      <protection hidden="1"/>
    </xf>
    <xf numFmtId="3" fontId="21" fillId="0" borderId="49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20" xfId="0" applyNumberFormat="1" applyFont="1" applyFill="1" applyBorder="1" applyAlignment="1" applyProtection="1">
      <alignment/>
      <protection hidden="1"/>
    </xf>
    <xf numFmtId="3" fontId="0" fillId="0" borderId="71" xfId="0" applyNumberFormat="1" applyFont="1" applyFill="1" applyBorder="1" applyAlignment="1" applyProtection="1">
      <alignment/>
      <protection hidden="1"/>
    </xf>
    <xf numFmtId="3" fontId="0" fillId="0" borderId="89" xfId="0" applyNumberFormat="1" applyFont="1" applyFill="1" applyBorder="1" applyAlignment="1" applyProtection="1">
      <alignment/>
      <protection hidden="1"/>
    </xf>
    <xf numFmtId="3" fontId="21" fillId="0" borderId="56" xfId="0" applyNumberFormat="1" applyFont="1" applyFill="1" applyBorder="1" applyAlignment="1" applyProtection="1">
      <alignment horizontal="right" indent="1"/>
      <protection hidden="1"/>
    </xf>
    <xf numFmtId="9" fontId="21" fillId="0" borderId="56" xfId="49" applyFont="1" applyFill="1" applyBorder="1" applyAlignment="1" applyProtection="1">
      <alignment horizontal="center"/>
      <protection hidden="1"/>
    </xf>
    <xf numFmtId="0" fontId="27" fillId="0" borderId="60" xfId="0" applyFont="1" applyFill="1" applyBorder="1" applyAlignment="1" applyProtection="1">
      <alignment/>
      <protection hidden="1"/>
    </xf>
    <xf numFmtId="3" fontId="21" fillId="0" borderId="82" xfId="0" applyNumberFormat="1" applyFont="1" applyFill="1" applyBorder="1" applyAlignment="1" applyProtection="1">
      <alignment horizontal="right" indent="1"/>
      <protection hidden="1"/>
    </xf>
    <xf numFmtId="3" fontId="21" fillId="0" borderId="89" xfId="0" applyNumberFormat="1" applyFont="1" applyFill="1" applyBorder="1" applyAlignment="1" applyProtection="1">
      <alignment/>
      <protection hidden="1"/>
    </xf>
    <xf numFmtId="0" fontId="27" fillId="0" borderId="64" xfId="0" applyFont="1" applyFill="1" applyBorder="1" applyAlignment="1" applyProtection="1">
      <alignment/>
      <protection hidden="1"/>
    </xf>
    <xf numFmtId="0" fontId="21" fillId="0" borderId="65" xfId="0" applyFont="1" applyFill="1" applyBorder="1" applyAlignment="1" applyProtection="1">
      <alignment horizontal="center"/>
      <protection hidden="1"/>
    </xf>
    <xf numFmtId="3" fontId="21" fillId="0" borderId="65" xfId="0" applyNumberFormat="1" applyFont="1" applyFill="1" applyBorder="1" applyAlignment="1" applyProtection="1">
      <alignment/>
      <protection hidden="1"/>
    </xf>
    <xf numFmtId="3" fontId="21" fillId="0" borderId="65" xfId="0" applyNumberFormat="1" applyFont="1" applyFill="1" applyBorder="1" applyAlignment="1" applyProtection="1">
      <alignment horizontal="center"/>
      <protection hidden="1"/>
    </xf>
    <xf numFmtId="0" fontId="20" fillId="0" borderId="68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165" fontId="20" fillId="0" borderId="72" xfId="0" applyNumberFormat="1" applyFont="1" applyFill="1" applyBorder="1" applyAlignment="1">
      <alignment horizontal="right"/>
    </xf>
    <xf numFmtId="165" fontId="20" fillId="0" borderId="74" xfId="0" applyNumberFormat="1" applyFont="1" applyFill="1" applyBorder="1" applyAlignment="1">
      <alignment horizontal="right"/>
    </xf>
    <xf numFmtId="3" fontId="20" fillId="0" borderId="79" xfId="0" applyNumberFormat="1" applyFont="1" applyFill="1" applyBorder="1" applyAlignment="1">
      <alignment horizontal="right"/>
    </xf>
    <xf numFmtId="3" fontId="20" fillId="0" borderId="72" xfId="0" applyNumberFormat="1" applyFont="1" applyFill="1" applyBorder="1" applyAlignment="1">
      <alignment horizontal="right"/>
    </xf>
    <xf numFmtId="3" fontId="21" fillId="0" borderId="63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68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1" fillId="0" borderId="65" xfId="0" applyNumberFormat="1" applyFont="1" applyFill="1" applyBorder="1" applyAlignment="1">
      <alignment/>
    </xf>
    <xf numFmtId="3" fontId="21" fillId="0" borderId="81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1" fillId="0" borderId="85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56" xfId="0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0" fontId="20" fillId="0" borderId="51" xfId="0" applyFont="1" applyFill="1" applyBorder="1" applyAlignment="1">
      <alignment/>
    </xf>
    <xf numFmtId="0" fontId="20" fillId="0" borderId="5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0" fillId="0" borderId="63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165" fontId="20" fillId="0" borderId="49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/>
    </xf>
    <xf numFmtId="164" fontId="0" fillId="0" borderId="7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 horizontal="center"/>
    </xf>
    <xf numFmtId="3" fontId="20" fillId="0" borderId="72" xfId="0" applyNumberFormat="1" applyFont="1" applyFill="1" applyBorder="1" applyAlignment="1">
      <alignment horizontal="center"/>
    </xf>
    <xf numFmtId="0" fontId="26" fillId="0" borderId="7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5" fontId="20" fillId="0" borderId="52" xfId="0" applyNumberFormat="1" applyFont="1" applyFill="1" applyBorder="1" applyAlignment="1">
      <alignment horizontal="right"/>
    </xf>
    <xf numFmtId="164" fontId="0" fillId="0" borderId="67" xfId="0" applyNumberFormat="1" applyFont="1" applyFill="1" applyBorder="1" applyAlignment="1">
      <alignment/>
    </xf>
    <xf numFmtId="164" fontId="0" fillId="0" borderId="76" xfId="0" applyNumberFormat="1" applyFont="1" applyFill="1" applyBorder="1" applyAlignment="1">
      <alignment/>
    </xf>
    <xf numFmtId="164" fontId="20" fillId="0" borderId="52" xfId="0" applyNumberFormat="1" applyFont="1" applyFill="1" applyBorder="1" applyAlignment="1">
      <alignment/>
    </xf>
    <xf numFmtId="3" fontId="20" fillId="0" borderId="74" xfId="0" applyNumberFormat="1" applyFont="1" applyFill="1" applyBorder="1" applyAlignment="1">
      <alignment horizontal="center"/>
    </xf>
    <xf numFmtId="0" fontId="26" fillId="0" borderId="5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20" fillId="0" borderId="5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26" fillId="0" borderId="59" xfId="0" applyFont="1" applyFill="1" applyBorder="1" applyAlignment="1">
      <alignment/>
    </xf>
    <xf numFmtId="0" fontId="20" fillId="0" borderId="82" xfId="0" applyFont="1" applyFill="1" applyBorder="1" applyAlignment="1">
      <alignment/>
    </xf>
    <xf numFmtId="3" fontId="20" fillId="0" borderId="57" xfId="0" applyNumberFormat="1" applyFont="1" applyFill="1" applyBorder="1" applyAlignment="1">
      <alignment horizontal="right"/>
    </xf>
    <xf numFmtId="3" fontId="20" fillId="0" borderId="56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 horizontal="center"/>
    </xf>
    <xf numFmtId="3" fontId="20" fillId="0" borderId="83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 horizontal="center"/>
    </xf>
    <xf numFmtId="0" fontId="26" fillId="0" borderId="86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164" fontId="21" fillId="0" borderId="63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164" fontId="21" fillId="0" borderId="79" xfId="0" applyNumberFormat="1" applyFont="1" applyFill="1" applyBorder="1" applyAlignment="1">
      <alignment/>
    </xf>
    <xf numFmtId="0" fontId="26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21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4" fontId="21" fillId="0" borderId="68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72" xfId="0" applyNumberFormat="1" applyFont="1" applyFill="1" applyBorder="1" applyAlignment="1">
      <alignment/>
    </xf>
    <xf numFmtId="0" fontId="27" fillId="0" borderId="59" xfId="0" applyFont="1" applyFill="1" applyBorder="1" applyAlignment="1">
      <alignment/>
    </xf>
    <xf numFmtId="0" fontId="21" fillId="0" borderId="82" xfId="0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3" fontId="21" fillId="0" borderId="83" xfId="0" applyNumberFormat="1" applyFont="1" applyFill="1" applyBorder="1" applyAlignment="1">
      <alignment/>
    </xf>
    <xf numFmtId="3" fontId="21" fillId="0" borderId="84" xfId="0" applyNumberFormat="1" applyFont="1" applyFill="1" applyBorder="1" applyAlignment="1">
      <alignment/>
    </xf>
    <xf numFmtId="164" fontId="21" fillId="0" borderId="57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1" fillId="0" borderId="82" xfId="0" applyFont="1" applyFill="1" applyBorder="1" applyAlignment="1">
      <alignment horizontal="right"/>
    </xf>
    <xf numFmtId="3" fontId="21" fillId="0" borderId="5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21" fillId="0" borderId="90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 applyProtection="1">
      <alignment/>
      <protection locked="0"/>
    </xf>
    <xf numFmtId="3" fontId="21" fillId="0" borderId="92" xfId="0" applyNumberFormat="1" applyFont="1" applyFill="1" applyBorder="1" applyAlignment="1">
      <alignment horizontal="center"/>
    </xf>
    <xf numFmtId="3" fontId="21" fillId="0" borderId="92" xfId="0" applyNumberFormat="1" applyFont="1" applyFill="1" applyBorder="1" applyAlignment="1" applyProtection="1">
      <alignment/>
      <protection locked="0"/>
    </xf>
    <xf numFmtId="3" fontId="21" fillId="0" borderId="93" xfId="0" applyNumberFormat="1" applyFont="1" applyFill="1" applyBorder="1" applyAlignment="1">
      <alignment horizontal="center"/>
    </xf>
    <xf numFmtId="3" fontId="21" fillId="0" borderId="93" xfId="0" applyNumberFormat="1" applyFont="1" applyFill="1" applyBorder="1" applyAlignment="1" applyProtection="1">
      <alignment/>
      <protection locked="0"/>
    </xf>
    <xf numFmtId="3" fontId="21" fillId="0" borderId="90" xfId="0" applyNumberFormat="1" applyFont="1" applyFill="1" applyBorder="1" applyAlignment="1" applyProtection="1">
      <alignment/>
      <protection locked="0"/>
    </xf>
    <xf numFmtId="3" fontId="21" fillId="0" borderId="94" xfId="0" applyNumberFormat="1" applyFont="1" applyFill="1" applyBorder="1" applyAlignment="1">
      <alignment horizontal="center"/>
    </xf>
    <xf numFmtId="3" fontId="21" fillId="0" borderId="94" xfId="0" applyNumberFormat="1" applyFont="1" applyFill="1" applyBorder="1" applyAlignment="1" applyProtection="1">
      <alignment/>
      <protection locked="0"/>
    </xf>
    <xf numFmtId="3" fontId="21" fillId="0" borderId="95" xfId="0" applyNumberFormat="1" applyFont="1" applyFill="1" applyBorder="1" applyAlignment="1" applyProtection="1">
      <alignment/>
      <protection locked="0"/>
    </xf>
    <xf numFmtId="3" fontId="21" fillId="0" borderId="96" xfId="0" applyNumberFormat="1" applyFont="1" applyFill="1" applyBorder="1" applyAlignment="1" applyProtection="1">
      <alignment/>
      <protection locked="0"/>
    </xf>
    <xf numFmtId="3" fontId="21" fillId="0" borderId="97" xfId="0" applyNumberFormat="1" applyFont="1" applyFill="1" applyBorder="1" applyAlignment="1" applyProtection="1">
      <alignment/>
      <protection locked="0"/>
    </xf>
    <xf numFmtId="165" fontId="0" fillId="0" borderId="98" xfId="0" applyNumberFormat="1" applyFont="1" applyFill="1" applyBorder="1" applyAlignment="1">
      <alignment horizontal="center"/>
    </xf>
    <xf numFmtId="165" fontId="0" fillId="0" borderId="99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0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>
      <alignment horizontal="center"/>
    </xf>
    <xf numFmtId="0" fontId="0" fillId="0" borderId="10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00" xfId="0" applyFont="1" applyFill="1" applyBorder="1" applyAlignment="1" applyProtection="1">
      <alignment/>
      <protection locked="0"/>
    </xf>
    <xf numFmtId="0" fontId="0" fillId="0" borderId="102" xfId="0" applyFont="1" applyFill="1" applyBorder="1" applyAlignment="1" applyProtection="1">
      <alignment/>
      <protection locked="0"/>
    </xf>
    <xf numFmtId="1" fontId="0" fillId="0" borderId="103" xfId="0" applyNumberFormat="1" applyFont="1" applyFill="1" applyBorder="1" applyAlignment="1" applyProtection="1">
      <alignment/>
      <protection locked="0"/>
    </xf>
    <xf numFmtId="0" fontId="0" fillId="0" borderId="104" xfId="0" applyFont="1" applyFill="1" applyBorder="1" applyAlignment="1" applyProtection="1">
      <alignment/>
      <protection locked="0"/>
    </xf>
    <xf numFmtId="1" fontId="0" fillId="0" borderId="105" xfId="0" applyNumberFormat="1" applyFont="1" applyFill="1" applyBorder="1" applyAlignment="1" applyProtection="1">
      <alignment/>
      <protection locked="0"/>
    </xf>
    <xf numFmtId="3" fontId="21" fillId="0" borderId="101" xfId="0" applyNumberFormat="1" applyFont="1" applyFill="1" applyBorder="1" applyAlignment="1">
      <alignment horizontal="center"/>
    </xf>
    <xf numFmtId="3" fontId="21" fillId="0" borderId="105" xfId="0" applyNumberFormat="1" applyFont="1" applyFill="1" applyBorder="1" applyAlignment="1" applyProtection="1">
      <alignment/>
      <protection locked="0"/>
    </xf>
    <xf numFmtId="3" fontId="21" fillId="0" borderId="101" xfId="0" applyNumberFormat="1" applyFont="1" applyFill="1" applyBorder="1" applyAlignment="1" applyProtection="1">
      <alignment/>
      <protection locked="0"/>
    </xf>
    <xf numFmtId="3" fontId="21" fillId="0" borderId="106" xfId="0" applyNumberFormat="1" applyFont="1" applyFill="1" applyBorder="1" applyAlignment="1" applyProtection="1">
      <alignment/>
      <protection locked="0"/>
    </xf>
    <xf numFmtId="3" fontId="21" fillId="0" borderId="106" xfId="0" applyNumberFormat="1" applyFont="1" applyFill="1" applyBorder="1" applyAlignment="1">
      <alignment/>
    </xf>
    <xf numFmtId="164" fontId="21" fillId="0" borderId="10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08" xfId="0" applyFont="1" applyFill="1" applyBorder="1" applyAlignment="1">
      <alignment/>
    </xf>
    <xf numFmtId="0" fontId="19" fillId="0" borderId="109" xfId="0" applyFont="1" applyFill="1" applyBorder="1" applyAlignment="1">
      <alignment/>
    </xf>
    <xf numFmtId="0" fontId="19" fillId="0" borderId="109" xfId="0" applyFont="1" applyFill="1" applyBorder="1" applyAlignment="1">
      <alignment horizontal="center"/>
    </xf>
    <xf numFmtId="0" fontId="19" fillId="0" borderId="107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99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20" fillId="0" borderId="99" xfId="0" applyFont="1" applyFill="1" applyBorder="1" applyAlignment="1">
      <alignment horizontal="center"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9" fillId="0" borderId="113" xfId="0" applyFont="1" applyFill="1" applyBorder="1" applyAlignment="1">
      <alignment horizontal="center"/>
    </xf>
    <xf numFmtId="0" fontId="20" fillId="0" borderId="111" xfId="0" applyFont="1" applyFill="1" applyBorder="1" applyAlignment="1">
      <alignment horizontal="center"/>
    </xf>
    <xf numFmtId="0" fontId="26" fillId="0" borderId="10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20" fillId="0" borderId="102" xfId="0" applyFont="1" applyFill="1" applyBorder="1" applyAlignment="1">
      <alignment horizontal="center"/>
    </xf>
    <xf numFmtId="0" fontId="26" fillId="0" borderId="105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165" fontId="0" fillId="0" borderId="90" xfId="0" applyNumberFormat="1" applyFont="1" applyFill="1" applyBorder="1" applyAlignment="1">
      <alignment/>
    </xf>
    <xf numFmtId="165" fontId="20" fillId="0" borderId="118" xfId="0" applyNumberFormat="1" applyFont="1" applyFill="1" applyBorder="1" applyAlignment="1">
      <alignment horizontal="right"/>
    </xf>
    <xf numFmtId="165" fontId="0" fillId="0" borderId="119" xfId="0" applyNumberFormat="1" applyFont="1" applyFill="1" applyBorder="1" applyAlignment="1" applyProtection="1">
      <alignment/>
      <protection locked="0"/>
    </xf>
    <xf numFmtId="165" fontId="0" fillId="0" borderId="120" xfId="0" applyNumberFormat="1" applyFont="1" applyFill="1" applyBorder="1" applyAlignment="1" applyProtection="1">
      <alignment/>
      <protection locked="0"/>
    </xf>
    <xf numFmtId="165" fontId="20" fillId="0" borderId="101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>
      <alignment horizontal="center"/>
    </xf>
    <xf numFmtId="0" fontId="26" fillId="0" borderId="121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5" fontId="0" fillId="0" borderId="93" xfId="0" applyNumberFormat="1" applyFont="1" applyFill="1" applyBorder="1" applyAlignment="1">
      <alignment/>
    </xf>
    <xf numFmtId="165" fontId="0" fillId="0" borderId="122" xfId="0" applyNumberFormat="1" applyFont="1" applyFill="1" applyBorder="1" applyAlignment="1">
      <alignment horizontal="center"/>
    </xf>
    <xf numFmtId="165" fontId="0" fillId="0" borderId="122" xfId="0" applyNumberFormat="1" applyFont="1" applyFill="1" applyBorder="1" applyAlignment="1" applyProtection="1">
      <alignment/>
      <protection locked="0"/>
    </xf>
    <xf numFmtId="165" fontId="0" fillId="0" borderId="123" xfId="0" applyNumberFormat="1" applyFont="1" applyFill="1" applyBorder="1" applyAlignment="1" applyProtection="1">
      <alignment/>
      <protection locked="0"/>
    </xf>
    <xf numFmtId="165" fontId="20" fillId="0" borderId="124" xfId="0" applyNumberFormat="1" applyFont="1" applyFill="1" applyBorder="1" applyAlignment="1">
      <alignment horizontal="right"/>
    </xf>
    <xf numFmtId="165" fontId="0" fillId="0" borderId="117" xfId="0" applyNumberFormat="1" applyFont="1" applyFill="1" applyBorder="1" applyAlignment="1" applyProtection="1">
      <alignment/>
      <protection locked="0"/>
    </xf>
    <xf numFmtId="165" fontId="0" fillId="0" borderId="125" xfId="0" applyNumberFormat="1" applyFont="1" applyFill="1" applyBorder="1" applyAlignment="1" applyProtection="1">
      <alignment/>
      <protection locked="0"/>
    </xf>
    <xf numFmtId="165" fontId="20" fillId="0" borderId="93" xfId="0" applyNumberFormat="1" applyFont="1" applyFill="1" applyBorder="1" applyAlignment="1">
      <alignment/>
    </xf>
    <xf numFmtId="3" fontId="20" fillId="0" borderId="124" xfId="0" applyNumberFormat="1" applyFont="1" applyFill="1" applyBorder="1" applyAlignment="1">
      <alignment horizontal="center"/>
    </xf>
    <xf numFmtId="0" fontId="26" fillId="0" borderId="95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0" fontId="0" fillId="0" borderId="92" xfId="0" applyFont="1" applyFill="1" applyBorder="1" applyAlignment="1">
      <alignment/>
    </xf>
    <xf numFmtId="0" fontId="0" fillId="0" borderId="126" xfId="0" applyFont="1" applyFill="1" applyBorder="1" applyAlignment="1" applyProtection="1">
      <alignment/>
      <protection locked="0"/>
    </xf>
    <xf numFmtId="0" fontId="0" fillId="0" borderId="127" xfId="0" applyFont="1" applyFill="1" applyBorder="1" applyAlignment="1" applyProtection="1">
      <alignment/>
      <protection locked="0"/>
    </xf>
    <xf numFmtId="3" fontId="20" fillId="0" borderId="118" xfId="0" applyNumberFormat="1" applyFont="1" applyFill="1" applyBorder="1" applyAlignment="1">
      <alignment horizontal="center"/>
    </xf>
    <xf numFmtId="3" fontId="0" fillId="0" borderId="126" xfId="0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0" fontId="0" fillId="0" borderId="128" xfId="0" applyFont="1" applyFill="1" applyBorder="1" applyAlignment="1" applyProtection="1">
      <alignment/>
      <protection locked="0"/>
    </xf>
    <xf numFmtId="3" fontId="20" fillId="0" borderId="92" xfId="0" applyNumberFormat="1" applyFont="1" applyFill="1" applyBorder="1" applyAlignment="1">
      <alignment horizontal="center"/>
    </xf>
    <xf numFmtId="3" fontId="20" fillId="0" borderId="130" xfId="0" applyNumberFormat="1" applyFont="1" applyFill="1" applyBorder="1" applyAlignment="1">
      <alignment horizontal="center"/>
    </xf>
    <xf numFmtId="0" fontId="26" fillId="0" borderId="96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2" xfId="0" applyNumberFormat="1" applyFont="1" applyFill="1" applyBorder="1" applyAlignment="1" applyProtection="1">
      <alignment/>
      <protection locked="0"/>
    </xf>
    <xf numFmtId="3" fontId="0" fillId="0" borderId="133" xfId="0" applyNumberFormat="1" applyFont="1" applyFill="1" applyBorder="1" applyAlignment="1" applyProtection="1">
      <alignment/>
      <protection locked="0"/>
    </xf>
    <xf numFmtId="0" fontId="0" fillId="0" borderId="94" xfId="0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/>
    </xf>
    <xf numFmtId="3" fontId="20" fillId="0" borderId="134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 applyProtection="1">
      <alignment/>
      <protection locked="0"/>
    </xf>
    <xf numFmtId="3" fontId="0" fillId="0" borderId="120" xfId="0" applyNumberFormat="1" applyFont="1" applyFill="1" applyBorder="1" applyAlignment="1" applyProtection="1">
      <alignment/>
      <protection locked="0"/>
    </xf>
    <xf numFmtId="3" fontId="20" fillId="0" borderId="101" xfId="0" applyNumberFormat="1" applyFont="1" applyFill="1" applyBorder="1" applyAlignment="1">
      <alignment horizontal="center"/>
    </xf>
    <xf numFmtId="0" fontId="26" fillId="0" borderId="108" xfId="0" applyFont="1" applyFill="1" applyBorder="1" applyAlignment="1">
      <alignment/>
    </xf>
    <xf numFmtId="0" fontId="20" fillId="0" borderId="106" xfId="0" applyFont="1" applyFill="1" applyBorder="1" applyAlignment="1">
      <alignment horizontal="center"/>
    </xf>
    <xf numFmtId="3" fontId="20" fillId="0" borderId="106" xfId="0" applyNumberFormat="1" applyFont="1" applyFill="1" applyBorder="1" applyAlignment="1">
      <alignment/>
    </xf>
    <xf numFmtId="3" fontId="20" fillId="0" borderId="109" xfId="0" applyNumberFormat="1" applyFont="1" applyFill="1" applyBorder="1" applyAlignment="1">
      <alignment horizontal="center"/>
    </xf>
    <xf numFmtId="0" fontId="20" fillId="0" borderId="106" xfId="0" applyFont="1" applyFill="1" applyBorder="1" applyAlignment="1">
      <alignment/>
    </xf>
    <xf numFmtId="0" fontId="20" fillId="0" borderId="109" xfId="0" applyFont="1" applyFill="1" applyBorder="1" applyAlignment="1" applyProtection="1">
      <alignment/>
      <protection locked="0"/>
    </xf>
    <xf numFmtId="0" fontId="20" fillId="0" borderId="135" xfId="0" applyFont="1" applyFill="1" applyBorder="1" applyAlignment="1" applyProtection="1">
      <alignment/>
      <protection locked="0"/>
    </xf>
    <xf numFmtId="3" fontId="20" fillId="0" borderId="107" xfId="0" applyNumberFormat="1" applyFont="1" applyFill="1" applyBorder="1" applyAlignment="1">
      <alignment horizontal="center"/>
    </xf>
    <xf numFmtId="3" fontId="20" fillId="0" borderId="109" xfId="0" applyNumberFormat="1" applyFont="1" applyFill="1" applyBorder="1" applyAlignment="1" applyProtection="1">
      <alignment/>
      <protection locked="0"/>
    </xf>
    <xf numFmtId="3" fontId="20" fillId="0" borderId="136" xfId="0" applyNumberFormat="1" applyFont="1" applyFill="1" applyBorder="1" applyAlignment="1" applyProtection="1">
      <alignment/>
      <protection locked="0"/>
    </xf>
    <xf numFmtId="3" fontId="20" fillId="0" borderId="137" xfId="0" applyNumberFormat="1" applyFont="1" applyFill="1" applyBorder="1" applyAlignment="1" applyProtection="1">
      <alignment/>
      <protection locked="0"/>
    </xf>
    <xf numFmtId="3" fontId="20" fillId="0" borderId="136" xfId="0" applyNumberFormat="1" applyFont="1" applyFill="1" applyBorder="1" applyAlignment="1" applyProtection="1">
      <alignment/>
      <protection locked="0"/>
    </xf>
    <xf numFmtId="0" fontId="20" fillId="0" borderId="136" xfId="0" applyFont="1" applyFill="1" applyBorder="1" applyAlignment="1" applyProtection="1">
      <alignment/>
      <protection locked="0"/>
    </xf>
    <xf numFmtId="3" fontId="20" fillId="0" borderId="106" xfId="0" applyNumberFormat="1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3" fontId="0" fillId="0" borderId="93" xfId="0" applyNumberFormat="1" applyFont="1" applyFill="1" applyBorder="1" applyAlignment="1">
      <alignment/>
    </xf>
    <xf numFmtId="3" fontId="0" fillId="0" borderId="121" xfId="0" applyNumberFormat="1" applyFont="1" applyFill="1" applyBorder="1" applyAlignment="1">
      <alignment horizontal="center"/>
    </xf>
    <xf numFmtId="3" fontId="20" fillId="0" borderId="94" xfId="0" applyNumberFormat="1" applyFont="1" applyFill="1" applyBorder="1" applyAlignment="1">
      <alignment horizontal="center"/>
    </xf>
    <xf numFmtId="0" fontId="26" fillId="0" borderId="90" xfId="0" applyFont="1" applyFill="1" applyBorder="1" applyAlignment="1">
      <alignment/>
    </xf>
    <xf numFmtId="0" fontId="0" fillId="0" borderId="113" xfId="0" applyFont="1" applyFill="1" applyBorder="1" applyAlignment="1" applyProtection="1">
      <alignment/>
      <protection locked="0"/>
    </xf>
    <xf numFmtId="0" fontId="0" fillId="0" borderId="138" xfId="0" applyFont="1" applyFill="1" applyBorder="1" applyAlignment="1" applyProtection="1">
      <alignment/>
      <protection locked="0"/>
    </xf>
    <xf numFmtId="3" fontId="21" fillId="0" borderId="118" xfId="0" applyNumberFormat="1" applyFont="1" applyFill="1" applyBorder="1" applyAlignment="1" applyProtection="1">
      <alignment/>
      <protection locked="0"/>
    </xf>
    <xf numFmtId="1" fontId="0" fillId="0" borderId="113" xfId="0" applyNumberFormat="1" applyFont="1" applyFill="1" applyBorder="1" applyAlignment="1" applyProtection="1">
      <alignment/>
      <protection locked="0"/>
    </xf>
    <xf numFmtId="1" fontId="0" fillId="0" borderId="139" xfId="0" applyNumberFormat="1" applyFont="1" applyFill="1" applyBorder="1" applyAlignment="1" applyProtection="1">
      <alignment/>
      <protection locked="0"/>
    </xf>
    <xf numFmtId="0" fontId="0" fillId="0" borderId="139" xfId="0" applyFont="1" applyFill="1" applyBorder="1" applyAlignment="1" applyProtection="1">
      <alignment/>
      <protection locked="0"/>
    </xf>
    <xf numFmtId="3" fontId="21" fillId="0" borderId="112" xfId="0" applyNumberFormat="1" applyFont="1" applyFill="1" applyBorder="1" applyAlignment="1">
      <alignment/>
    </xf>
    <xf numFmtId="164" fontId="21" fillId="0" borderId="91" xfId="0" applyNumberFormat="1" applyFont="1" applyFill="1" applyBorder="1" applyAlignment="1">
      <alignment horizontal="center"/>
    </xf>
    <xf numFmtId="3" fontId="21" fillId="0" borderId="130" xfId="0" applyNumberFormat="1" applyFont="1" applyFill="1" applyBorder="1" applyAlignment="1" applyProtection="1">
      <alignment/>
      <protection locked="0"/>
    </xf>
    <xf numFmtId="1" fontId="0" fillId="0" borderId="126" xfId="0" applyNumberFormat="1" applyFont="1" applyFill="1" applyBorder="1" applyAlignment="1" applyProtection="1">
      <alignment/>
      <protection locked="0"/>
    </xf>
    <xf numFmtId="1" fontId="0" fillId="0" borderId="128" xfId="0" applyNumberFormat="1" applyFont="1" applyFill="1" applyBorder="1" applyAlignment="1" applyProtection="1">
      <alignment/>
      <protection locked="0"/>
    </xf>
    <xf numFmtId="3" fontId="21" fillId="0" borderId="96" xfId="0" applyNumberFormat="1" applyFont="1" applyFill="1" applyBorder="1" applyAlignment="1">
      <alignment/>
    </xf>
    <xf numFmtId="164" fontId="21" fillId="0" borderId="92" xfId="0" applyNumberFormat="1" applyFont="1" applyFill="1" applyBorder="1" applyAlignment="1">
      <alignment horizontal="center"/>
    </xf>
    <xf numFmtId="3" fontId="21" fillId="0" borderId="124" xfId="0" applyNumberFormat="1" applyFont="1" applyFill="1" applyBorder="1" applyAlignment="1" applyProtection="1">
      <alignment/>
      <protection locked="0"/>
    </xf>
    <xf numFmtId="1" fontId="0" fillId="0" borderId="100" xfId="0" applyNumberFormat="1" applyFont="1" applyFill="1" applyBorder="1" applyAlignment="1" applyProtection="1">
      <alignment/>
      <protection locked="0"/>
    </xf>
    <xf numFmtId="3" fontId="21" fillId="0" borderId="103" xfId="0" applyNumberFormat="1" applyFont="1" applyFill="1" applyBorder="1" applyAlignment="1">
      <alignment/>
    </xf>
    <xf numFmtId="164" fontId="21" fillId="0" borderId="93" xfId="0" applyNumberFormat="1" applyFont="1" applyFill="1" applyBorder="1" applyAlignment="1">
      <alignment horizontal="center"/>
    </xf>
    <xf numFmtId="0" fontId="0" fillId="0" borderId="140" xfId="0" applyFont="1" applyFill="1" applyBorder="1" applyAlignment="1" applyProtection="1">
      <alignment/>
      <protection locked="0"/>
    </xf>
    <xf numFmtId="0" fontId="0" fillId="0" borderId="118" xfId="0" applyFont="1" applyFill="1" applyBorder="1" applyAlignment="1" applyProtection="1">
      <alignment/>
      <protection locked="0"/>
    </xf>
    <xf numFmtId="1" fontId="0" fillId="0" borderId="119" xfId="0" applyNumberFormat="1" applyFont="1" applyFill="1" applyBorder="1" applyAlignment="1" applyProtection="1">
      <alignment/>
      <protection locked="0"/>
    </xf>
    <xf numFmtId="0" fontId="0" fillId="0" borderId="141" xfId="0" applyFont="1" applyFill="1" applyBorder="1" applyAlignment="1" applyProtection="1">
      <alignment/>
      <protection locked="0"/>
    </xf>
    <xf numFmtId="3" fontId="21" fillId="0" borderId="126" xfId="0" applyNumberFormat="1" applyFont="1" applyFill="1" applyBorder="1" applyAlignment="1">
      <alignment/>
    </xf>
    <xf numFmtId="164" fontId="21" fillId="0" borderId="90" xfId="0" applyNumberFormat="1" applyFont="1" applyFill="1" applyBorder="1" applyAlignment="1">
      <alignment horizontal="center"/>
    </xf>
    <xf numFmtId="0" fontId="0" fillId="0" borderId="130" xfId="0" applyFont="1" applyFill="1" applyBorder="1" applyAlignment="1" applyProtection="1">
      <alignment/>
      <protection locked="0"/>
    </xf>
    <xf numFmtId="1" fontId="0" fillId="0" borderId="96" xfId="0" applyNumberFormat="1" applyFont="1" applyFill="1" applyBorder="1" applyAlignment="1" applyProtection="1">
      <alignment/>
      <protection locked="0"/>
    </xf>
    <xf numFmtId="0" fontId="20" fillId="0" borderId="92" xfId="0" applyFont="1" applyFill="1" applyBorder="1" applyAlignment="1">
      <alignment horizontal="center"/>
    </xf>
    <xf numFmtId="0" fontId="0" fillId="0" borderId="96" xfId="0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3" fontId="21" fillId="0" borderId="143" xfId="0" applyNumberFormat="1" applyFont="1" applyFill="1" applyBorder="1" applyAlignment="1">
      <alignment/>
    </xf>
    <xf numFmtId="164" fontId="21" fillId="0" borderId="94" xfId="0" applyNumberFormat="1" applyFont="1" applyFill="1" applyBorder="1" applyAlignment="1">
      <alignment horizontal="center"/>
    </xf>
    <xf numFmtId="0" fontId="27" fillId="0" borderId="108" xfId="0" applyFont="1" applyFill="1" applyBorder="1" applyAlignment="1">
      <alignment/>
    </xf>
    <xf numFmtId="0" fontId="21" fillId="0" borderId="106" xfId="0" applyFont="1" applyFill="1" applyBorder="1" applyAlignment="1">
      <alignment horizontal="center"/>
    </xf>
    <xf numFmtId="3" fontId="21" fillId="0" borderId="106" xfId="0" applyNumberFormat="1" applyFont="1" applyFill="1" applyBorder="1" applyAlignment="1">
      <alignment horizontal="center"/>
    </xf>
    <xf numFmtId="3" fontId="21" fillId="0" borderId="107" xfId="0" applyNumberFormat="1" applyFont="1" applyFill="1" applyBorder="1" applyAlignment="1" applyProtection="1">
      <alignment/>
      <protection locked="0"/>
    </xf>
    <xf numFmtId="3" fontId="21" fillId="0" borderId="106" xfId="0" applyNumberFormat="1" applyFont="1" applyFill="1" applyBorder="1" applyAlignment="1" applyProtection="1">
      <alignment/>
      <protection/>
    </xf>
    <xf numFmtId="3" fontId="21" fillId="0" borderId="109" xfId="0" applyNumberFormat="1" applyFont="1" applyFill="1" applyBorder="1" applyAlignment="1">
      <alignment/>
    </xf>
    <xf numFmtId="3" fontId="21" fillId="0" borderId="136" xfId="0" applyNumberFormat="1" applyFont="1" applyFill="1" applyBorder="1" applyAlignment="1">
      <alignment/>
    </xf>
    <xf numFmtId="3" fontId="21" fillId="0" borderId="137" xfId="0" applyNumberFormat="1" applyFont="1" applyFill="1" applyBorder="1" applyAlignment="1">
      <alignment/>
    </xf>
    <xf numFmtId="3" fontId="21" fillId="0" borderId="108" xfId="0" applyNumberFormat="1" applyFont="1" applyFill="1" applyBorder="1" applyAlignment="1">
      <alignment/>
    </xf>
    <xf numFmtId="164" fontId="21" fillId="0" borderId="106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/>
    </xf>
    <xf numFmtId="1" fontId="0" fillId="0" borderId="126" xfId="0" applyNumberFormat="1" applyFont="1" applyFill="1" applyBorder="1" applyAlignment="1" applyProtection="1">
      <alignment horizontal="right"/>
      <protection locked="0"/>
    </xf>
    <xf numFmtId="3" fontId="21" fillId="0" borderId="108" xfId="0" applyNumberFormat="1" applyFont="1" applyFill="1" applyBorder="1" applyAlignment="1" applyProtection="1">
      <alignment/>
      <protection locked="0"/>
    </xf>
    <xf numFmtId="3" fontId="21" fillId="0" borderId="136" xfId="0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/>
    </xf>
    <xf numFmtId="0" fontId="27" fillId="0" borderId="110" xfId="0" applyFont="1" applyFill="1" applyBorder="1" applyAlignment="1">
      <alignment/>
    </xf>
    <xf numFmtId="3" fontId="21" fillId="0" borderId="144" xfId="0" applyNumberFormat="1" applyFont="1" applyFill="1" applyBorder="1" applyAlignment="1">
      <alignment/>
    </xf>
    <xf numFmtId="0" fontId="27" fillId="0" borderId="103" xfId="0" applyFont="1" applyFill="1" applyBorder="1" applyAlignment="1">
      <alignment/>
    </xf>
    <xf numFmtId="0" fontId="21" fillId="0" borderId="114" xfId="0" applyFont="1" applyFill="1" applyBorder="1" applyAlignment="1">
      <alignment horizontal="center"/>
    </xf>
    <xf numFmtId="3" fontId="21" fillId="0" borderId="114" xfId="0" applyNumberFormat="1" applyFont="1" applyFill="1" applyBorder="1" applyAlignment="1">
      <alignment/>
    </xf>
    <xf numFmtId="3" fontId="21" fillId="0" borderId="114" xfId="0" applyNumberFormat="1" applyFont="1" applyFill="1" applyBorder="1" applyAlignment="1">
      <alignment horizontal="center"/>
    </xf>
    <xf numFmtId="3" fontId="21" fillId="0" borderId="103" xfId="0" applyNumberFormat="1" applyFont="1" applyFill="1" applyBorder="1" applyAlignment="1" applyProtection="1">
      <alignment/>
      <protection locked="0"/>
    </xf>
    <xf numFmtId="3" fontId="21" fillId="0" borderId="11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45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  <xf numFmtId="0" fontId="23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58" fillId="0" borderId="49" xfId="0" applyFont="1" applyFill="1" applyBorder="1" applyAlignment="1">
      <alignment/>
    </xf>
    <xf numFmtId="0" fontId="58" fillId="0" borderId="20" xfId="0" applyFont="1" applyFill="1" applyBorder="1" applyAlignment="1">
      <alignment vertical="center"/>
    </xf>
    <xf numFmtId="3" fontId="58" fillId="0" borderId="49" xfId="0" applyNumberFormat="1" applyFont="1" applyFill="1" applyBorder="1" applyAlignment="1">
      <alignment/>
    </xf>
    <xf numFmtId="3" fontId="58" fillId="0" borderId="20" xfId="0" applyNumberFormat="1" applyFont="1" applyFill="1" applyBorder="1" applyAlignment="1">
      <alignment vertical="center"/>
    </xf>
    <xf numFmtId="3" fontId="58" fillId="0" borderId="86" xfId="0" applyNumberFormat="1" applyFont="1" applyFill="1" applyBorder="1" applyAlignment="1">
      <alignment/>
    </xf>
    <xf numFmtId="3" fontId="58" fillId="0" borderId="51" xfId="0" applyNumberFormat="1" applyFont="1" applyFill="1" applyBorder="1" applyAlignment="1">
      <alignment/>
    </xf>
    <xf numFmtId="3" fontId="58" fillId="0" borderId="65" xfId="0" applyNumberFormat="1" applyFont="1" applyFill="1" applyBorder="1" applyAlignment="1">
      <alignment/>
    </xf>
    <xf numFmtId="3" fontId="58" fillId="0" borderId="5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 vertical="center"/>
    </xf>
    <xf numFmtId="3" fontId="59" fillId="0" borderId="4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59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25" fillId="0" borderId="60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1" xfId="0" applyFill="1" applyBorder="1" applyAlignment="1">
      <alignment/>
    </xf>
    <xf numFmtId="0" fontId="50" fillId="0" borderId="63" xfId="0" applyFont="1" applyFill="1" applyBorder="1" applyAlignment="1">
      <alignment horizontal="center"/>
    </xf>
    <xf numFmtId="0" fontId="25" fillId="0" borderId="62" xfId="0" applyFont="1" applyFill="1" applyBorder="1" applyAlignment="1">
      <alignment/>
    </xf>
    <xf numFmtId="0" fontId="25" fillId="0" borderId="58" xfId="0" applyFont="1" applyFill="1" applyBorder="1" applyAlignment="1">
      <alignment/>
    </xf>
    <xf numFmtId="0" fontId="55" fillId="0" borderId="58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/>
    </xf>
    <xf numFmtId="0" fontId="57" fillId="0" borderId="64" xfId="0" applyFont="1" applyFill="1" applyBorder="1" applyAlignment="1">
      <alignment horizontal="center"/>
    </xf>
    <xf numFmtId="0" fontId="57" fillId="0" borderId="68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50" fillId="0" borderId="65" xfId="0" applyFont="1" applyFill="1" applyBorder="1" applyAlignment="1">
      <alignment horizontal="center"/>
    </xf>
    <xf numFmtId="0" fontId="50" fillId="0" borderId="68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50" fillId="0" borderId="72" xfId="0" applyFont="1" applyFill="1" applyBorder="1" applyAlignment="1">
      <alignment/>
    </xf>
    <xf numFmtId="0" fontId="0" fillId="0" borderId="72" xfId="0" applyFill="1" applyBorder="1" applyAlignment="1">
      <alignment/>
    </xf>
    <xf numFmtId="165" fontId="0" fillId="0" borderId="72" xfId="0" applyNumberFormat="1" applyFill="1" applyBorder="1" applyAlignment="1">
      <alignment/>
    </xf>
    <xf numFmtId="1" fontId="59" fillId="0" borderId="72" xfId="0" applyNumberFormat="1" applyFont="1" applyFill="1" applyBorder="1" applyAlignment="1">
      <alignment horizontal="right" vertical="center"/>
    </xf>
    <xf numFmtId="3" fontId="58" fillId="0" borderId="70" xfId="0" applyNumberFormat="1" applyFont="1" applyFill="1" applyBorder="1" applyAlignment="1">
      <alignment vertical="center"/>
    </xf>
    <xf numFmtId="3" fontId="58" fillId="0" borderId="71" xfId="0" applyNumberFormat="1" applyFont="1" applyFill="1" applyBorder="1" applyAlignment="1">
      <alignment vertical="center"/>
    </xf>
    <xf numFmtId="3" fontId="59" fillId="0" borderId="49" xfId="0" applyNumberFormat="1" applyFont="1" applyFill="1" applyBorder="1" applyAlignment="1">
      <alignment horizontal="center" vertical="center"/>
    </xf>
    <xf numFmtId="3" fontId="59" fillId="0" borderId="72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vertical="center"/>
    </xf>
    <xf numFmtId="0" fontId="50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165" fontId="0" fillId="0" borderId="74" xfId="0" applyNumberFormat="1" applyFill="1" applyBorder="1" applyAlignment="1">
      <alignment/>
    </xf>
    <xf numFmtId="2" fontId="58" fillId="0" borderId="52" xfId="0" applyNumberFormat="1" applyFont="1" applyFill="1" applyBorder="1" applyAlignment="1">
      <alignment/>
    </xf>
    <xf numFmtId="2" fontId="59" fillId="0" borderId="74" xfId="0" applyNumberFormat="1" applyFont="1" applyFill="1" applyBorder="1" applyAlignment="1">
      <alignment horizontal="right" vertical="center"/>
    </xf>
    <xf numFmtId="4" fontId="58" fillId="0" borderId="75" xfId="0" applyNumberFormat="1" applyFont="1" applyFill="1" applyBorder="1" applyAlignment="1">
      <alignment vertical="center"/>
    </xf>
    <xf numFmtId="4" fontId="58" fillId="0" borderId="67" xfId="0" applyNumberFormat="1" applyFont="1" applyFill="1" applyBorder="1" applyAlignment="1">
      <alignment vertical="center"/>
    </xf>
    <xf numFmtId="4" fontId="58" fillId="0" borderId="76" xfId="0" applyNumberFormat="1" applyFont="1" applyFill="1" applyBorder="1" applyAlignment="1">
      <alignment vertical="center"/>
    </xf>
    <xf numFmtId="2" fontId="58" fillId="0" borderId="67" xfId="0" applyNumberFormat="1" applyFont="1" applyFill="1" applyBorder="1" applyAlignment="1">
      <alignment vertical="center"/>
    </xf>
    <xf numFmtId="2" fontId="58" fillId="0" borderId="75" xfId="0" applyNumberFormat="1" applyFont="1" applyFill="1" applyBorder="1" applyAlignment="1">
      <alignment vertical="center"/>
    </xf>
    <xf numFmtId="164" fontId="59" fillId="0" borderId="52" xfId="0" applyNumberFormat="1" applyFont="1" applyFill="1" applyBorder="1" applyAlignment="1">
      <alignment vertical="center"/>
    </xf>
    <xf numFmtId="3" fontId="59" fillId="0" borderId="74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/>
    </xf>
    <xf numFmtId="0" fontId="60" fillId="0" borderId="79" xfId="0" applyFont="1" applyFill="1" applyBorder="1" applyAlignment="1">
      <alignment horizontal="center" vertical="center"/>
    </xf>
    <xf numFmtId="3" fontId="0" fillId="0" borderId="79" xfId="0" applyNumberFormat="1" applyFill="1" applyBorder="1" applyAlignment="1">
      <alignment/>
    </xf>
    <xf numFmtId="3" fontId="59" fillId="0" borderId="79" xfId="0" applyNumberFormat="1" applyFont="1" applyFill="1" applyBorder="1" applyAlignment="1">
      <alignment horizontal="center" vertical="center"/>
    </xf>
    <xf numFmtId="3" fontId="58" fillId="0" borderId="29" xfId="0" applyNumberFormat="1" applyFont="1" applyFill="1" applyBorder="1" applyAlignment="1">
      <alignment vertical="center"/>
    </xf>
    <xf numFmtId="3" fontId="58" fillId="0" borderId="77" xfId="0" applyNumberFormat="1" applyFont="1" applyFill="1" applyBorder="1" applyAlignment="1">
      <alignment vertical="center"/>
    </xf>
    <xf numFmtId="3" fontId="58" fillId="0" borderId="78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59" fillId="0" borderId="51" xfId="0" applyNumberFormat="1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8" fillId="0" borderId="85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58" fillId="0" borderId="80" xfId="0" applyNumberFormat="1" applyFont="1" applyFill="1" applyBorder="1" applyAlignment="1">
      <alignment vertical="center"/>
    </xf>
    <xf numFmtId="0" fontId="60" fillId="0" borderId="72" xfId="0" applyFont="1" applyFill="1" applyBorder="1" applyAlignment="1">
      <alignment horizontal="center" vertical="center"/>
    </xf>
    <xf numFmtId="3" fontId="0" fillId="0" borderId="72" xfId="0" applyNumberFormat="1" applyFill="1" applyBorder="1" applyAlignment="1">
      <alignment/>
    </xf>
    <xf numFmtId="3" fontId="58" fillId="0" borderId="0" xfId="0" applyNumberFormat="1" applyFont="1" applyFill="1" applyAlignment="1">
      <alignment vertical="center"/>
    </xf>
    <xf numFmtId="0" fontId="50" fillId="0" borderId="59" xfId="0" applyFont="1" applyFill="1" applyBorder="1" applyAlignment="1">
      <alignment vertical="center"/>
    </xf>
    <xf numFmtId="0" fontId="50" fillId="0" borderId="57" xfId="0" applyFont="1" applyFill="1" applyBorder="1" applyAlignment="1">
      <alignment/>
    </xf>
    <xf numFmtId="0" fontId="61" fillId="0" borderId="57" xfId="0" applyFont="1" applyFill="1" applyBorder="1" applyAlignment="1">
      <alignment horizontal="center" vertical="center"/>
    </xf>
    <xf numFmtId="3" fontId="53" fillId="0" borderId="57" xfId="0" applyNumberFormat="1" applyFont="1" applyFill="1" applyBorder="1" applyAlignment="1">
      <alignment/>
    </xf>
    <xf numFmtId="3" fontId="59" fillId="0" borderId="82" xfId="0" applyNumberFormat="1" applyFont="1" applyFill="1" applyBorder="1" applyAlignment="1">
      <alignment/>
    </xf>
    <xf numFmtId="3" fontId="59" fillId="0" borderId="57" xfId="0" applyNumberFormat="1" applyFont="1" applyFill="1" applyBorder="1" applyAlignment="1">
      <alignment horizontal="center" vertical="center"/>
    </xf>
    <xf numFmtId="3" fontId="59" fillId="0" borderId="56" xfId="0" applyNumberFormat="1" applyFont="1" applyFill="1" applyBorder="1" applyAlignment="1">
      <alignment vertical="center"/>
    </xf>
    <xf numFmtId="3" fontId="59" fillId="0" borderId="83" xfId="0" applyNumberFormat="1" applyFont="1" applyFill="1" applyBorder="1" applyAlignment="1">
      <alignment vertical="center"/>
    </xf>
    <xf numFmtId="3" fontId="59" fillId="0" borderId="84" xfId="0" applyNumberFormat="1" applyFont="1" applyFill="1" applyBorder="1" applyAlignment="1">
      <alignment vertical="center"/>
    </xf>
    <xf numFmtId="3" fontId="59" fillId="0" borderId="82" xfId="0" applyNumberFormat="1" applyFont="1" applyFill="1" applyBorder="1" applyAlignment="1">
      <alignment horizontal="center" vertical="center"/>
    </xf>
    <xf numFmtId="3" fontId="58" fillId="0" borderId="52" xfId="0" applyNumberFormat="1" applyFont="1" applyFill="1" applyBorder="1" applyAlignment="1">
      <alignment/>
    </xf>
    <xf numFmtId="0" fontId="25" fillId="0" borderId="62" xfId="0" applyFont="1" applyFill="1" applyBorder="1" applyAlignment="1">
      <alignment vertical="center"/>
    </xf>
    <xf numFmtId="0" fontId="62" fillId="0" borderId="147" xfId="0" applyFont="1" applyFill="1" applyBorder="1" applyAlignment="1">
      <alignment horizontal="center"/>
    </xf>
    <xf numFmtId="3" fontId="0" fillId="0" borderId="147" xfId="0" applyNumberFormat="1" applyFill="1" applyBorder="1" applyAlignment="1">
      <alignment/>
    </xf>
    <xf numFmtId="3" fontId="59" fillId="0" borderId="63" xfId="0" applyNumberFormat="1" applyFont="1" applyFill="1" applyBorder="1" applyAlignment="1">
      <alignment vertical="center"/>
    </xf>
    <xf numFmtId="3" fontId="58" fillId="0" borderId="58" xfId="0" applyNumberFormat="1" applyFont="1" applyFill="1" applyBorder="1" applyAlignment="1">
      <alignment vertical="center"/>
    </xf>
    <xf numFmtId="3" fontId="59" fillId="0" borderId="61" xfId="0" applyNumberFormat="1" applyFont="1" applyFill="1" applyBorder="1" applyAlignment="1">
      <alignment vertical="center"/>
    </xf>
    <xf numFmtId="164" fontId="59" fillId="0" borderId="63" xfId="0" applyNumberFormat="1" applyFont="1" applyFill="1" applyBorder="1" applyAlignment="1">
      <alignment vertical="center"/>
    </xf>
    <xf numFmtId="0" fontId="62" fillId="0" borderId="79" xfId="0" applyFont="1" applyFill="1" applyBorder="1" applyAlignment="1">
      <alignment horizontal="center"/>
    </xf>
    <xf numFmtId="3" fontId="59" fillId="0" borderId="79" xfId="0" applyNumberFormat="1" applyFont="1" applyFill="1" applyBorder="1" applyAlignment="1">
      <alignment vertical="center"/>
    </xf>
    <xf numFmtId="3" fontId="59" fillId="0" borderId="51" xfId="0" applyNumberFormat="1" applyFont="1" applyFill="1" applyBorder="1" applyAlignment="1">
      <alignment vertical="center"/>
    </xf>
    <xf numFmtId="164" fontId="59" fillId="0" borderId="79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62" fillId="0" borderId="68" xfId="0" applyFont="1" applyFill="1" applyBorder="1" applyAlignment="1">
      <alignment horizontal="center"/>
    </xf>
    <xf numFmtId="3" fontId="0" fillId="0" borderId="68" xfId="0" applyNumberFormat="1" applyFill="1" applyBorder="1" applyAlignment="1">
      <alignment/>
    </xf>
    <xf numFmtId="3" fontId="59" fillId="0" borderId="74" xfId="0" applyNumberFormat="1" applyFont="1" applyFill="1" applyBorder="1" applyAlignment="1">
      <alignment vertical="center"/>
    </xf>
    <xf numFmtId="3" fontId="58" fillId="0" borderId="66" xfId="0" applyNumberFormat="1" applyFont="1" applyFill="1" applyBorder="1" applyAlignment="1">
      <alignment vertical="center"/>
    </xf>
    <xf numFmtId="3" fontId="58" fillId="0" borderId="27" xfId="0" applyNumberFormat="1" applyFont="1" applyFill="1" applyBorder="1" applyAlignment="1">
      <alignment vertical="center"/>
    </xf>
    <xf numFmtId="3" fontId="59" fillId="0" borderId="65" xfId="0" applyNumberFormat="1" applyFont="1" applyFill="1" applyBorder="1" applyAlignment="1">
      <alignment vertical="center"/>
    </xf>
    <xf numFmtId="164" fontId="59" fillId="0" borderId="68" xfId="0" applyNumberFormat="1" applyFont="1" applyFill="1" applyBorder="1" applyAlignment="1">
      <alignment vertical="center"/>
    </xf>
    <xf numFmtId="0" fontId="25" fillId="0" borderId="147" xfId="0" applyFont="1" applyFill="1" applyBorder="1" applyAlignment="1">
      <alignment horizontal="center" vertical="center"/>
    </xf>
    <xf numFmtId="3" fontId="59" fillId="0" borderId="69" xfId="0" applyNumberFormat="1" applyFont="1" applyFill="1" applyBorder="1" applyAlignment="1">
      <alignment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3" fontId="59" fillId="0" borderId="81" xfId="0" applyNumberFormat="1" applyFont="1" applyFill="1" applyBorder="1" applyAlignment="1">
      <alignment vertical="center"/>
    </xf>
    <xf numFmtId="3" fontId="59" fillId="0" borderId="49" xfId="0" applyNumberFormat="1" applyFont="1" applyFill="1" applyBorder="1" applyAlignment="1">
      <alignment vertical="center"/>
    </xf>
    <xf numFmtId="164" fontId="59" fillId="0" borderId="72" xfId="0" applyNumberFormat="1" applyFont="1" applyFill="1" applyBorder="1" applyAlignment="1">
      <alignment vertical="center"/>
    </xf>
    <xf numFmtId="0" fontId="59" fillId="0" borderId="59" xfId="0" applyFont="1" applyFill="1" applyBorder="1" applyAlignment="1">
      <alignment vertical="center"/>
    </xf>
    <xf numFmtId="0" fontId="60" fillId="0" borderId="57" xfId="0" applyFont="1" applyFill="1" applyBorder="1" applyAlignment="1">
      <alignment horizontal="center" vertical="center"/>
    </xf>
    <xf numFmtId="3" fontId="63" fillId="0" borderId="57" xfId="0" applyNumberFormat="1" applyFont="1" applyFill="1" applyBorder="1" applyAlignment="1">
      <alignment/>
    </xf>
    <xf numFmtId="3" fontId="59" fillId="0" borderId="57" xfId="0" applyNumberFormat="1" applyFont="1" applyFill="1" applyBorder="1" applyAlignment="1">
      <alignment vertical="center"/>
    </xf>
    <xf numFmtId="3" fontId="59" fillId="0" borderId="82" xfId="0" applyNumberFormat="1" applyFont="1" applyFill="1" applyBorder="1" applyAlignment="1">
      <alignment vertical="center"/>
    </xf>
    <xf numFmtId="164" fontId="59" fillId="0" borderId="57" xfId="0" applyNumberFormat="1" applyFont="1" applyFill="1" applyBorder="1" applyAlignment="1">
      <alignment vertical="center"/>
    </xf>
    <xf numFmtId="0" fontId="60" fillId="0" borderId="79" xfId="0" applyFont="1" applyFill="1" applyBorder="1" applyAlignment="1">
      <alignment/>
    </xf>
    <xf numFmtId="0" fontId="60" fillId="0" borderId="74" xfId="0" applyFont="1" applyFill="1" applyBorder="1" applyAlignment="1">
      <alignment/>
    </xf>
    <xf numFmtId="0" fontId="60" fillId="0" borderId="72" xfId="0" applyFont="1" applyFill="1" applyBorder="1" applyAlignment="1">
      <alignment horizontal="center"/>
    </xf>
    <xf numFmtId="0" fontId="59" fillId="0" borderId="72" xfId="0" applyFont="1" applyFill="1" applyBorder="1" applyAlignment="1">
      <alignment/>
    </xf>
    <xf numFmtId="3" fontId="59" fillId="0" borderId="72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59" xfId="0" applyFont="1" applyFill="1" applyBorder="1" applyAlignment="1">
      <alignment vertical="center"/>
    </xf>
    <xf numFmtId="0" fontId="59" fillId="0" borderId="57" xfId="0" applyFont="1" applyFill="1" applyBorder="1" applyAlignment="1">
      <alignment/>
    </xf>
    <xf numFmtId="0" fontId="61" fillId="0" borderId="57" xfId="0" applyFont="1" applyFill="1" applyBorder="1" applyAlignment="1">
      <alignment horizontal="center"/>
    </xf>
    <xf numFmtId="0" fontId="64" fillId="0" borderId="57" xfId="0" applyFont="1" applyFill="1" applyBorder="1" applyAlignment="1">
      <alignment horizontal="center"/>
    </xf>
    <xf numFmtId="3" fontId="63" fillId="0" borderId="82" xfId="0" applyNumberFormat="1" applyFont="1" applyFill="1" applyBorder="1" applyAlignment="1">
      <alignment/>
    </xf>
    <xf numFmtId="3" fontId="59" fillId="0" borderId="59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E35" sqref="E35"/>
    </sheetView>
  </sheetViews>
  <sheetFormatPr defaultColWidth="9.140625" defaultRowHeight="12.75"/>
  <cols>
    <col min="1" max="1" width="9.140625" style="108" customWidth="1"/>
    <col min="2" max="2" width="26.8515625" style="108" customWidth="1"/>
    <col min="3" max="5" width="23.7109375" style="108" customWidth="1"/>
    <col min="6" max="16384" width="9.140625" style="108" customWidth="1"/>
  </cols>
  <sheetData>
    <row r="1" s="181" customFormat="1" ht="15.75" hidden="1">
      <c r="A1" s="180" t="s">
        <v>0</v>
      </c>
    </row>
    <row r="2" s="181" customFormat="1" ht="12.75"/>
    <row r="3" spans="1:2" s="181" customFormat="1" ht="15.75" hidden="1">
      <c r="A3" s="180" t="s">
        <v>1</v>
      </c>
      <c r="B3" s="182"/>
    </row>
    <row r="4" spans="1:2" s="181" customFormat="1" ht="15.75">
      <c r="A4" s="180" t="s">
        <v>2</v>
      </c>
      <c r="B4" s="182"/>
    </row>
    <row r="5" s="181" customFormat="1" ht="15.75">
      <c r="A5" s="180"/>
    </row>
    <row r="6" spans="1:5" s="181" customFormat="1" ht="20.25">
      <c r="A6" s="767" t="s">
        <v>3</v>
      </c>
      <c r="B6" s="768"/>
      <c r="C6" s="769"/>
      <c r="D6" s="769"/>
      <c r="E6" s="769"/>
    </row>
    <row r="7" spans="1:5" ht="15.75">
      <c r="A7" s="103"/>
      <c r="B7" s="183"/>
      <c r="C7" s="183"/>
      <c r="D7" s="183"/>
      <c r="E7" s="183"/>
    </row>
    <row r="8" spans="1:5" ht="13.5" thickBot="1">
      <c r="A8" s="184"/>
      <c r="C8" s="114"/>
      <c r="D8" s="114"/>
      <c r="E8" s="114" t="s">
        <v>4</v>
      </c>
    </row>
    <row r="9" spans="2:191" ht="18.75" customHeight="1">
      <c r="B9" s="770" t="s">
        <v>5</v>
      </c>
      <c r="C9" s="185" t="s">
        <v>6</v>
      </c>
      <c r="D9" s="185" t="s">
        <v>7</v>
      </c>
      <c r="E9" s="186" t="s">
        <v>8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</row>
    <row r="10" spans="2:191" ht="13.5" customHeight="1" thickBot="1">
      <c r="B10" s="771"/>
      <c r="C10" s="188" t="s">
        <v>9</v>
      </c>
      <c r="D10" s="188" t="s">
        <v>9</v>
      </c>
      <c r="E10" s="189" t="s">
        <v>9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</row>
    <row r="11" spans="2:191" ht="13.5" thickTop="1">
      <c r="B11" s="190" t="s">
        <v>10</v>
      </c>
      <c r="C11" s="191">
        <v>294941</v>
      </c>
      <c r="D11" s="191">
        <v>293250</v>
      </c>
      <c r="E11" s="192">
        <v>214376.9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</row>
    <row r="12" spans="2:191" ht="12.75">
      <c r="B12" s="193" t="s">
        <v>11</v>
      </c>
      <c r="C12" s="194">
        <v>51237</v>
      </c>
      <c r="D12" s="194">
        <v>52333.1</v>
      </c>
      <c r="E12" s="195">
        <v>43479.9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</row>
    <row r="13" spans="2:191" ht="12.75">
      <c r="B13" s="193" t="s">
        <v>12</v>
      </c>
      <c r="C13" s="194">
        <v>21783</v>
      </c>
      <c r="D13" s="194">
        <v>21333</v>
      </c>
      <c r="E13" s="195">
        <v>6748.1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</row>
    <row r="14" spans="2:191" ht="12.75">
      <c r="B14" s="196" t="s">
        <v>13</v>
      </c>
      <c r="C14" s="194">
        <v>119365</v>
      </c>
      <c r="D14" s="194">
        <v>117697.6</v>
      </c>
      <c r="E14" s="195">
        <f>312483.7-269374.8</f>
        <v>43108.90000000002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</row>
    <row r="15" spans="2:191" ht="19.5" customHeight="1" thickBot="1">
      <c r="B15" s="197" t="s">
        <v>14</v>
      </c>
      <c r="C15" s="198">
        <f>SUM(C11:C14)</f>
        <v>487326</v>
      </c>
      <c r="D15" s="198">
        <f>SUM(D11:D14)</f>
        <v>484613.69999999995</v>
      </c>
      <c r="E15" s="199">
        <f>SUM(E11:E14)</f>
        <v>307713.8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</row>
    <row r="16" spans="2:191" ht="13.5" thickTop="1">
      <c r="B16" s="200"/>
      <c r="C16" s="2"/>
      <c r="D16" s="2"/>
      <c r="E16" s="3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</row>
    <row r="17" spans="1:191" ht="12.75">
      <c r="A17" s="187"/>
      <c r="B17" s="193" t="s">
        <v>15</v>
      </c>
      <c r="C17" s="194">
        <v>394495.4</v>
      </c>
      <c r="D17" s="194">
        <v>411474.6</v>
      </c>
      <c r="E17" s="195">
        <f>514640.5-269374.8</f>
        <v>245265.7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</row>
    <row r="18" spans="1:213" s="201" customFormat="1" ht="12.75">
      <c r="A18" s="187"/>
      <c r="B18" s="196" t="s">
        <v>16</v>
      </c>
      <c r="C18" s="194">
        <v>137032.6</v>
      </c>
      <c r="D18" s="194">
        <v>152929.5</v>
      </c>
      <c r="E18" s="195">
        <v>45814.4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</row>
    <row r="19" spans="1:191" ht="19.5" customHeight="1" thickBot="1">
      <c r="A19" s="187"/>
      <c r="B19" s="197" t="s">
        <v>17</v>
      </c>
      <c r="C19" s="198">
        <f>SUM(C17:C18)</f>
        <v>531528</v>
      </c>
      <c r="D19" s="198">
        <f>SUM(D17:D18)</f>
        <v>564404.1</v>
      </c>
      <c r="E19" s="199">
        <f>SUM(E17:E18)</f>
        <v>291080.10000000003</v>
      </c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</row>
    <row r="20" spans="2:191" ht="13.5" thickTop="1">
      <c r="B20" s="202"/>
      <c r="C20" s="203"/>
      <c r="D20" s="203"/>
      <c r="E20" s="204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</row>
    <row r="21" spans="2:191" ht="12.75">
      <c r="B21" s="1" t="s">
        <v>18</v>
      </c>
      <c r="C21" s="2"/>
      <c r="D21" s="2"/>
      <c r="E21" s="3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</row>
    <row r="22" spans="2:5" ht="12.75">
      <c r="B22" s="1" t="s">
        <v>19</v>
      </c>
      <c r="C22" s="4"/>
      <c r="D22" s="4"/>
      <c r="E22" s="5">
        <v>16633.7</v>
      </c>
    </row>
    <row r="23" spans="2:5" ht="15" customHeight="1" thickBot="1">
      <c r="B23" s="205" t="s">
        <v>20</v>
      </c>
      <c r="C23" s="6">
        <v>44202</v>
      </c>
      <c r="D23" s="6">
        <v>79790.4</v>
      </c>
      <c r="E23" s="7"/>
    </row>
    <row r="26" ht="12.75">
      <c r="B26" s="11" t="s">
        <v>21</v>
      </c>
    </row>
    <row r="27" spans="2:5" ht="12.75">
      <c r="B27" s="11" t="s">
        <v>22</v>
      </c>
      <c r="C27" s="11"/>
      <c r="D27" s="11"/>
      <c r="E27" s="11"/>
    </row>
    <row r="28" spans="2:5" ht="15">
      <c r="B28" s="11"/>
      <c r="C28" s="206"/>
      <c r="D28" s="206"/>
      <c r="E28" s="206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1"/>
  <sheetViews>
    <sheetView zoomScale="80" zoomScaleNormal="80" zoomScalePageLayoutView="0" workbookViewId="0" topLeftCell="A1">
      <selection activeCell="G50" sqref="G50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6" width="14.421875" style="23" customWidth="1"/>
    <col min="7" max="7" width="15.28125" style="23" customWidth="1"/>
    <col min="8" max="8" width="10.57421875" style="243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772" t="s">
        <v>23</v>
      </c>
      <c r="B1" s="769"/>
      <c r="C1" s="769"/>
      <c r="D1" s="8"/>
      <c r="E1" s="9"/>
      <c r="F1" s="9"/>
      <c r="G1" s="10"/>
      <c r="H1" s="216"/>
    </row>
    <row r="2" spans="1:8" ht="12.75" customHeight="1">
      <c r="A2" s="12"/>
      <c r="B2" s="13"/>
      <c r="C2" s="12"/>
      <c r="D2" s="14"/>
      <c r="E2" s="9"/>
      <c r="F2" s="9"/>
      <c r="G2" s="9"/>
      <c r="H2" s="217"/>
    </row>
    <row r="3" spans="1:8" s="13" customFormat="1" ht="24" customHeight="1">
      <c r="A3" s="773" t="s">
        <v>24</v>
      </c>
      <c r="B3" s="773"/>
      <c r="C3" s="773"/>
      <c r="D3" s="769"/>
      <c r="E3" s="769"/>
      <c r="F3" s="207"/>
      <c r="G3" s="207"/>
      <c r="H3" s="218"/>
    </row>
    <row r="4" spans="1:8" s="13" customFormat="1" ht="15" customHeight="1" thickBot="1">
      <c r="A4" s="15"/>
      <c r="B4" s="15"/>
      <c r="C4" s="15"/>
      <c r="D4" s="15"/>
      <c r="E4" s="16"/>
      <c r="F4" s="16"/>
      <c r="G4" s="17" t="s">
        <v>4</v>
      </c>
      <c r="H4" s="219"/>
    </row>
    <row r="5" spans="1:8" ht="15.75">
      <c r="A5" s="208" t="s">
        <v>25</v>
      </c>
      <c r="B5" s="208" t="s">
        <v>26</v>
      </c>
      <c r="C5" s="208" t="s">
        <v>27</v>
      </c>
      <c r="D5" s="209" t="s">
        <v>28</v>
      </c>
      <c r="E5" s="210" t="s">
        <v>29</v>
      </c>
      <c r="F5" s="210" t="s">
        <v>29</v>
      </c>
      <c r="G5" s="210" t="s">
        <v>8</v>
      </c>
      <c r="H5" s="220" t="s">
        <v>30</v>
      </c>
    </row>
    <row r="6" spans="1:8" ht="15.75" customHeight="1" thickBot="1">
      <c r="A6" s="211"/>
      <c r="B6" s="211"/>
      <c r="C6" s="211"/>
      <c r="D6" s="212"/>
      <c r="E6" s="213" t="s">
        <v>31</v>
      </c>
      <c r="F6" s="213" t="s">
        <v>32</v>
      </c>
      <c r="G6" s="214" t="s">
        <v>33</v>
      </c>
      <c r="H6" s="221" t="s">
        <v>34</v>
      </c>
    </row>
    <row r="7" spans="1:8" ht="16.5" customHeight="1" thickTop="1">
      <c r="A7" s="18">
        <v>10</v>
      </c>
      <c r="B7" s="18"/>
      <c r="C7" s="18"/>
      <c r="D7" s="19" t="s">
        <v>35</v>
      </c>
      <c r="E7" s="20"/>
      <c r="F7" s="20"/>
      <c r="G7" s="20"/>
      <c r="H7" s="222"/>
    </row>
    <row r="8" spans="1:8" ht="15" customHeight="1">
      <c r="A8" s="18"/>
      <c r="B8" s="18"/>
      <c r="C8" s="18"/>
      <c r="D8" s="19"/>
      <c r="E8" s="20"/>
      <c r="F8" s="20"/>
      <c r="G8" s="20"/>
      <c r="H8" s="222"/>
    </row>
    <row r="9" spans="1:8" ht="15" customHeight="1" hidden="1">
      <c r="A9" s="21"/>
      <c r="B9" s="21"/>
      <c r="C9" s="21">
        <v>1344</v>
      </c>
      <c r="D9" s="21" t="s">
        <v>36</v>
      </c>
      <c r="E9" s="22">
        <v>0</v>
      </c>
      <c r="F9" s="22">
        <v>0</v>
      </c>
      <c r="G9" s="22"/>
      <c r="H9" s="223" t="e">
        <f>(#REF!/F9)*100</f>
        <v>#REF!</v>
      </c>
    </row>
    <row r="10" spans="1:9" ht="15">
      <c r="A10" s="21"/>
      <c r="B10" s="21"/>
      <c r="C10" s="21">
        <v>1361</v>
      </c>
      <c r="D10" s="21" t="s">
        <v>37</v>
      </c>
      <c r="E10" s="22">
        <v>5</v>
      </c>
      <c r="F10" s="22">
        <v>5</v>
      </c>
      <c r="G10" s="22">
        <v>5</v>
      </c>
      <c r="H10" s="223">
        <f>(G10/F10)*100</f>
        <v>100</v>
      </c>
      <c r="I10" s="23"/>
    </row>
    <row r="11" spans="1:8" ht="15">
      <c r="A11" s="24"/>
      <c r="B11" s="21"/>
      <c r="C11" s="21">
        <v>2459</v>
      </c>
      <c r="D11" s="21" t="s">
        <v>38</v>
      </c>
      <c r="E11" s="22">
        <v>0</v>
      </c>
      <c r="F11" s="22">
        <v>0</v>
      </c>
      <c r="G11" s="22">
        <v>500</v>
      </c>
      <c r="H11" s="223" t="e">
        <f aca="true" t="shared" si="0" ref="H11:H50">(G11/F11)*100</f>
        <v>#DIV/0!</v>
      </c>
    </row>
    <row r="12" spans="1:8" ht="15">
      <c r="A12" s="25">
        <v>34053</v>
      </c>
      <c r="B12" s="25"/>
      <c r="C12" s="25">
        <v>4116</v>
      </c>
      <c r="D12" s="21" t="s">
        <v>39</v>
      </c>
      <c r="E12" s="26">
        <v>0</v>
      </c>
      <c r="F12" s="26">
        <v>25</v>
      </c>
      <c r="G12" s="26">
        <v>25</v>
      </c>
      <c r="H12" s="223">
        <f t="shared" si="0"/>
        <v>100</v>
      </c>
    </row>
    <row r="13" spans="1:8" ht="15">
      <c r="A13" s="25">
        <v>34070</v>
      </c>
      <c r="B13" s="25"/>
      <c r="C13" s="25">
        <v>4116</v>
      </c>
      <c r="D13" s="21" t="s">
        <v>40</v>
      </c>
      <c r="E13" s="26">
        <v>0</v>
      </c>
      <c r="F13" s="26">
        <v>15</v>
      </c>
      <c r="G13" s="26">
        <v>15</v>
      </c>
      <c r="H13" s="223">
        <f t="shared" si="0"/>
        <v>100</v>
      </c>
    </row>
    <row r="14" spans="1:8" ht="15" hidden="1">
      <c r="A14" s="25">
        <v>33123</v>
      </c>
      <c r="B14" s="25"/>
      <c r="C14" s="25">
        <v>4116</v>
      </c>
      <c r="D14" s="21" t="s">
        <v>41</v>
      </c>
      <c r="E14" s="22">
        <v>0</v>
      </c>
      <c r="F14" s="22">
        <v>0</v>
      </c>
      <c r="G14" s="22"/>
      <c r="H14" s="223" t="e">
        <f t="shared" si="0"/>
        <v>#DIV/0!</v>
      </c>
    </row>
    <row r="15" spans="1:8" ht="15" hidden="1">
      <c r="A15" s="25"/>
      <c r="B15" s="25"/>
      <c r="C15" s="25">
        <v>4121</v>
      </c>
      <c r="D15" s="25" t="s">
        <v>42</v>
      </c>
      <c r="E15" s="26">
        <v>0</v>
      </c>
      <c r="F15" s="26">
        <v>0</v>
      </c>
      <c r="G15" s="22"/>
      <c r="H15" s="223" t="e">
        <f t="shared" si="0"/>
        <v>#DIV/0!</v>
      </c>
    </row>
    <row r="16" spans="1:9" ht="15" hidden="1">
      <c r="A16" s="25">
        <v>341</v>
      </c>
      <c r="B16" s="25"/>
      <c r="C16" s="25">
        <v>4122</v>
      </c>
      <c r="D16" s="25" t="s">
        <v>43</v>
      </c>
      <c r="E16" s="27">
        <v>0</v>
      </c>
      <c r="F16" s="27">
        <v>0</v>
      </c>
      <c r="G16" s="26"/>
      <c r="H16" s="223" t="e">
        <f t="shared" si="0"/>
        <v>#DIV/0!</v>
      </c>
      <c r="I16" s="23"/>
    </row>
    <row r="17" spans="1:8" ht="15" hidden="1">
      <c r="A17" s="25">
        <v>379</v>
      </c>
      <c r="B17" s="25"/>
      <c r="C17" s="25">
        <v>4122</v>
      </c>
      <c r="D17" s="25" t="s">
        <v>44</v>
      </c>
      <c r="E17" s="27">
        <v>0</v>
      </c>
      <c r="F17" s="27">
        <v>0</v>
      </c>
      <c r="G17" s="26"/>
      <c r="H17" s="223" t="e">
        <f t="shared" si="0"/>
        <v>#DIV/0!</v>
      </c>
    </row>
    <row r="18" spans="1:8" ht="15">
      <c r="A18" s="25">
        <v>359</v>
      </c>
      <c r="B18" s="25"/>
      <c r="C18" s="25">
        <v>4122</v>
      </c>
      <c r="D18" s="25" t="s">
        <v>45</v>
      </c>
      <c r="E18" s="27">
        <v>0</v>
      </c>
      <c r="F18" s="27">
        <v>20</v>
      </c>
      <c r="G18" s="26">
        <v>20</v>
      </c>
      <c r="H18" s="223">
        <f t="shared" si="0"/>
        <v>100</v>
      </c>
    </row>
    <row r="19" spans="1:8" ht="15" customHeight="1">
      <c r="A19" s="21">
        <v>214</v>
      </c>
      <c r="B19" s="21"/>
      <c r="C19" s="21">
        <v>4122</v>
      </c>
      <c r="D19" s="25" t="s">
        <v>46</v>
      </c>
      <c r="E19" s="22">
        <v>0</v>
      </c>
      <c r="F19" s="22">
        <v>60</v>
      </c>
      <c r="G19" s="22">
        <v>60</v>
      </c>
      <c r="H19" s="223">
        <f t="shared" si="0"/>
        <v>100</v>
      </c>
    </row>
    <row r="20" spans="1:8" ht="15" hidden="1">
      <c r="A20" s="25">
        <v>33030</v>
      </c>
      <c r="B20" s="25"/>
      <c r="C20" s="25">
        <v>4122</v>
      </c>
      <c r="D20" s="25" t="s">
        <v>47</v>
      </c>
      <c r="E20" s="27">
        <v>0</v>
      </c>
      <c r="F20" s="27">
        <v>0</v>
      </c>
      <c r="G20" s="26"/>
      <c r="H20" s="223" t="e">
        <f t="shared" si="0"/>
        <v>#DIV/0!</v>
      </c>
    </row>
    <row r="21" spans="1:8" ht="15" hidden="1">
      <c r="A21" s="25">
        <v>33926</v>
      </c>
      <c r="B21" s="25"/>
      <c r="C21" s="25">
        <v>4222</v>
      </c>
      <c r="D21" s="25" t="s">
        <v>48</v>
      </c>
      <c r="E21" s="27"/>
      <c r="F21" s="27"/>
      <c r="G21" s="26"/>
      <c r="H21" s="223" t="e">
        <f t="shared" si="0"/>
        <v>#DIV/0!</v>
      </c>
    </row>
    <row r="22" spans="1:8" ht="15">
      <c r="A22" s="25"/>
      <c r="B22" s="25">
        <v>2143</v>
      </c>
      <c r="C22" s="25">
        <v>2111</v>
      </c>
      <c r="D22" s="25" t="s">
        <v>49</v>
      </c>
      <c r="E22" s="26">
        <v>420</v>
      </c>
      <c r="F22" s="26">
        <v>420</v>
      </c>
      <c r="G22" s="26">
        <v>481.9</v>
      </c>
      <c r="H22" s="223">
        <f t="shared" si="0"/>
        <v>114.73809523809524</v>
      </c>
    </row>
    <row r="23" spans="1:8" ht="15">
      <c r="A23" s="25"/>
      <c r="B23" s="25">
        <v>2143</v>
      </c>
      <c r="C23" s="25">
        <v>2112</v>
      </c>
      <c r="D23" s="25" t="s">
        <v>50</v>
      </c>
      <c r="E23" s="26">
        <v>220</v>
      </c>
      <c r="F23" s="26">
        <v>220</v>
      </c>
      <c r="G23" s="26">
        <v>221.6</v>
      </c>
      <c r="H23" s="223">
        <f t="shared" si="0"/>
        <v>100.72727272727273</v>
      </c>
    </row>
    <row r="24" spans="1:8" ht="15" hidden="1">
      <c r="A24" s="25"/>
      <c r="B24" s="25">
        <v>2143</v>
      </c>
      <c r="C24" s="25">
        <v>2212</v>
      </c>
      <c r="D24" s="25" t="s">
        <v>51</v>
      </c>
      <c r="E24" s="26">
        <v>0</v>
      </c>
      <c r="F24" s="26">
        <v>0</v>
      </c>
      <c r="G24" s="26"/>
      <c r="H24" s="223" t="e">
        <f t="shared" si="0"/>
        <v>#DIV/0!</v>
      </c>
    </row>
    <row r="25" spans="1:8" ht="15" hidden="1">
      <c r="A25" s="25"/>
      <c r="B25" s="25">
        <v>2143</v>
      </c>
      <c r="C25" s="25">
        <v>2324</v>
      </c>
      <c r="D25" s="25" t="s">
        <v>52</v>
      </c>
      <c r="E25" s="26">
        <v>0</v>
      </c>
      <c r="F25" s="26">
        <v>0</v>
      </c>
      <c r="G25" s="26"/>
      <c r="H25" s="223" t="e">
        <f t="shared" si="0"/>
        <v>#DIV/0!</v>
      </c>
    </row>
    <row r="26" spans="1:8" ht="15" hidden="1">
      <c r="A26" s="25"/>
      <c r="B26" s="25">
        <v>2143</v>
      </c>
      <c r="C26" s="25">
        <v>2329</v>
      </c>
      <c r="D26" s="25" t="s">
        <v>53</v>
      </c>
      <c r="E26" s="26"/>
      <c r="F26" s="26"/>
      <c r="G26" s="26"/>
      <c r="H26" s="223" t="e">
        <f t="shared" si="0"/>
        <v>#DIV/0!</v>
      </c>
    </row>
    <row r="27" spans="1:8" ht="15" hidden="1">
      <c r="A27" s="25"/>
      <c r="B27" s="25">
        <v>3111</v>
      </c>
      <c r="C27" s="25">
        <v>2122</v>
      </c>
      <c r="D27" s="25" t="s">
        <v>54</v>
      </c>
      <c r="E27" s="26">
        <v>0</v>
      </c>
      <c r="F27" s="26">
        <v>0</v>
      </c>
      <c r="G27" s="26"/>
      <c r="H27" s="223" t="e">
        <f t="shared" si="0"/>
        <v>#DIV/0!</v>
      </c>
    </row>
    <row r="28" spans="1:8" ht="15">
      <c r="A28" s="25"/>
      <c r="B28" s="25">
        <v>3113</v>
      </c>
      <c r="C28" s="25">
        <v>2119</v>
      </c>
      <c r="D28" s="25" t="s">
        <v>55</v>
      </c>
      <c r="E28" s="26">
        <v>0</v>
      </c>
      <c r="F28" s="26">
        <v>0</v>
      </c>
      <c r="G28" s="26">
        <v>136.3</v>
      </c>
      <c r="H28" s="223" t="e">
        <f t="shared" si="0"/>
        <v>#DIV/0!</v>
      </c>
    </row>
    <row r="29" spans="1:8" ht="15" hidden="1">
      <c r="A29" s="25"/>
      <c r="B29" s="25">
        <v>3113</v>
      </c>
      <c r="C29" s="25">
        <v>2122</v>
      </c>
      <c r="D29" s="25" t="s">
        <v>56</v>
      </c>
      <c r="E29" s="26">
        <v>0</v>
      </c>
      <c r="F29" s="26">
        <v>0</v>
      </c>
      <c r="G29" s="26"/>
      <c r="H29" s="223" t="e">
        <f t="shared" si="0"/>
        <v>#DIV/0!</v>
      </c>
    </row>
    <row r="30" spans="1:8" ht="15">
      <c r="A30" s="25"/>
      <c r="B30" s="25">
        <v>3113</v>
      </c>
      <c r="C30" s="25">
        <v>2229</v>
      </c>
      <c r="D30" s="25" t="s">
        <v>57</v>
      </c>
      <c r="E30" s="26">
        <v>0</v>
      </c>
      <c r="F30" s="26">
        <v>10.8</v>
      </c>
      <c r="G30" s="26">
        <v>10.8</v>
      </c>
      <c r="H30" s="223">
        <f t="shared" si="0"/>
        <v>100</v>
      </c>
    </row>
    <row r="31" spans="1:9" ht="15">
      <c r="A31" s="25"/>
      <c r="B31" s="25">
        <v>3313</v>
      </c>
      <c r="C31" s="25">
        <v>2132</v>
      </c>
      <c r="D31" s="25" t="s">
        <v>58</v>
      </c>
      <c r="E31" s="26">
        <v>331.8</v>
      </c>
      <c r="F31" s="26">
        <v>331.8</v>
      </c>
      <c r="G31" s="26">
        <v>94.8</v>
      </c>
      <c r="H31" s="223">
        <f t="shared" si="0"/>
        <v>28.57142857142857</v>
      </c>
      <c r="I31" s="23"/>
    </row>
    <row r="32" spans="1:8" ht="15">
      <c r="A32" s="21"/>
      <c r="B32" s="21">
        <v>3313</v>
      </c>
      <c r="C32" s="21">
        <v>2133</v>
      </c>
      <c r="D32" s="21" t="s">
        <v>59</v>
      </c>
      <c r="E32" s="22">
        <v>18.2</v>
      </c>
      <c r="F32" s="22">
        <v>18.2</v>
      </c>
      <c r="G32" s="26">
        <v>5.2</v>
      </c>
      <c r="H32" s="223">
        <f t="shared" si="0"/>
        <v>28.571428571428577</v>
      </c>
    </row>
    <row r="33" spans="1:8" ht="15" hidden="1">
      <c r="A33" s="21"/>
      <c r="B33" s="21">
        <v>3313</v>
      </c>
      <c r="C33" s="21">
        <v>2324</v>
      </c>
      <c r="D33" s="21" t="s">
        <v>60</v>
      </c>
      <c r="E33" s="22">
        <v>0</v>
      </c>
      <c r="F33" s="22">
        <v>0</v>
      </c>
      <c r="G33" s="22"/>
      <c r="H33" s="223" t="e">
        <f t="shared" si="0"/>
        <v>#DIV/0!</v>
      </c>
    </row>
    <row r="34" spans="1:8" ht="15" hidden="1">
      <c r="A34" s="21"/>
      <c r="B34" s="21">
        <v>3392</v>
      </c>
      <c r="C34" s="21">
        <v>2329</v>
      </c>
      <c r="D34" s="21" t="s">
        <v>61</v>
      </c>
      <c r="E34" s="22"/>
      <c r="F34" s="22"/>
      <c r="G34" s="22"/>
      <c r="H34" s="223" t="e">
        <f t="shared" si="0"/>
        <v>#DIV/0!</v>
      </c>
    </row>
    <row r="35" spans="1:8" ht="15" hidden="1">
      <c r="A35" s="25"/>
      <c r="B35" s="25">
        <v>3314</v>
      </c>
      <c r="C35" s="25">
        <v>2229</v>
      </c>
      <c r="D35" s="25" t="s">
        <v>62</v>
      </c>
      <c r="E35" s="26"/>
      <c r="F35" s="26"/>
      <c r="G35" s="26"/>
      <c r="H35" s="223" t="e">
        <f t="shared" si="0"/>
        <v>#DIV/0!</v>
      </c>
    </row>
    <row r="36" spans="1:8" ht="15" hidden="1">
      <c r="A36" s="25"/>
      <c r="B36" s="25">
        <v>3315</v>
      </c>
      <c r="C36" s="25">
        <v>2322</v>
      </c>
      <c r="D36" s="25" t="s">
        <v>63</v>
      </c>
      <c r="E36" s="26"/>
      <c r="F36" s="26"/>
      <c r="G36" s="26"/>
      <c r="H36" s="223" t="e">
        <f t="shared" si="0"/>
        <v>#DIV/0!</v>
      </c>
    </row>
    <row r="37" spans="1:8" ht="15" hidden="1">
      <c r="A37" s="25"/>
      <c r="B37" s="25">
        <v>3319</v>
      </c>
      <c r="C37" s="25">
        <v>2324</v>
      </c>
      <c r="D37" s="25" t="s">
        <v>64</v>
      </c>
      <c r="E37" s="26">
        <v>0</v>
      </c>
      <c r="F37" s="26">
        <v>0</v>
      </c>
      <c r="G37" s="26"/>
      <c r="H37" s="223" t="e">
        <f t="shared" si="0"/>
        <v>#DIV/0!</v>
      </c>
    </row>
    <row r="38" spans="1:9" ht="15" customHeight="1" hidden="1">
      <c r="A38" s="21"/>
      <c r="B38" s="21">
        <v>3319</v>
      </c>
      <c r="C38" s="21">
        <v>2329</v>
      </c>
      <c r="D38" s="21" t="s">
        <v>65</v>
      </c>
      <c r="E38" s="22"/>
      <c r="F38" s="22"/>
      <c r="G38" s="22"/>
      <c r="H38" s="223" t="e">
        <f t="shared" si="0"/>
        <v>#DIV/0!</v>
      </c>
      <c r="I38" s="23"/>
    </row>
    <row r="39" spans="1:8" ht="15">
      <c r="A39" s="25"/>
      <c r="B39" s="25">
        <v>3326</v>
      </c>
      <c r="C39" s="25">
        <v>2212</v>
      </c>
      <c r="D39" s="25" t="s">
        <v>66</v>
      </c>
      <c r="E39" s="26">
        <v>30</v>
      </c>
      <c r="F39" s="26">
        <v>30</v>
      </c>
      <c r="G39" s="26">
        <v>41</v>
      </c>
      <c r="H39" s="223">
        <f t="shared" si="0"/>
        <v>136.66666666666666</v>
      </c>
    </row>
    <row r="40" spans="1:8" ht="15">
      <c r="A40" s="25"/>
      <c r="B40" s="25">
        <v>3326</v>
      </c>
      <c r="C40" s="25">
        <v>2324</v>
      </c>
      <c r="D40" s="25" t="s">
        <v>67</v>
      </c>
      <c r="E40" s="26">
        <v>2</v>
      </c>
      <c r="F40" s="26">
        <v>2</v>
      </c>
      <c r="G40" s="26">
        <v>3</v>
      </c>
      <c r="H40" s="223">
        <f t="shared" si="0"/>
        <v>150</v>
      </c>
    </row>
    <row r="41" spans="1:8" ht="15">
      <c r="A41" s="25"/>
      <c r="B41" s="25">
        <v>3399</v>
      </c>
      <c r="C41" s="25">
        <v>2111</v>
      </c>
      <c r="D41" s="25" t="s">
        <v>68</v>
      </c>
      <c r="E41" s="26">
        <v>200</v>
      </c>
      <c r="F41" s="26">
        <v>200</v>
      </c>
      <c r="G41" s="26">
        <v>220.1</v>
      </c>
      <c r="H41" s="223">
        <f t="shared" si="0"/>
        <v>110.05</v>
      </c>
    </row>
    <row r="42" spans="1:8" ht="15">
      <c r="A42" s="25"/>
      <c r="B42" s="25">
        <v>3399</v>
      </c>
      <c r="C42" s="25">
        <v>2112</v>
      </c>
      <c r="D42" s="25" t="s">
        <v>69</v>
      </c>
      <c r="E42" s="26">
        <v>0</v>
      </c>
      <c r="F42" s="26">
        <v>0</v>
      </c>
      <c r="G42" s="26">
        <v>5.4</v>
      </c>
      <c r="H42" s="223" t="e">
        <f t="shared" si="0"/>
        <v>#DIV/0!</v>
      </c>
    </row>
    <row r="43" spans="1:8" ht="15">
      <c r="A43" s="25"/>
      <c r="B43" s="25">
        <v>3399</v>
      </c>
      <c r="C43" s="25">
        <v>2133</v>
      </c>
      <c r="D43" s="25" t="s">
        <v>70</v>
      </c>
      <c r="E43" s="26">
        <v>100</v>
      </c>
      <c r="F43" s="26">
        <v>100</v>
      </c>
      <c r="G43" s="26">
        <v>8.1</v>
      </c>
      <c r="H43" s="223">
        <f t="shared" si="0"/>
        <v>8.1</v>
      </c>
    </row>
    <row r="44" spans="1:9" ht="15" hidden="1">
      <c r="A44" s="25"/>
      <c r="B44" s="25">
        <v>3399</v>
      </c>
      <c r="C44" s="25">
        <v>2321</v>
      </c>
      <c r="D44" s="25" t="s">
        <v>71</v>
      </c>
      <c r="E44" s="26">
        <v>0</v>
      </c>
      <c r="F44" s="26">
        <v>0</v>
      </c>
      <c r="G44" s="26"/>
      <c r="H44" s="223" t="e">
        <f t="shared" si="0"/>
        <v>#DIV/0!</v>
      </c>
      <c r="I44" s="23"/>
    </row>
    <row r="45" spans="1:8" ht="15">
      <c r="A45" s="25"/>
      <c r="B45" s="25">
        <v>3399</v>
      </c>
      <c r="C45" s="25">
        <v>2324</v>
      </c>
      <c r="D45" s="25" t="s">
        <v>72</v>
      </c>
      <c r="E45" s="26">
        <v>80</v>
      </c>
      <c r="F45" s="26">
        <v>80</v>
      </c>
      <c r="G45" s="26">
        <v>152.3</v>
      </c>
      <c r="H45" s="223">
        <f t="shared" si="0"/>
        <v>190.375</v>
      </c>
    </row>
    <row r="46" spans="1:8" ht="15">
      <c r="A46" s="21"/>
      <c r="B46" s="21">
        <v>3399</v>
      </c>
      <c r="C46" s="21">
        <v>2329</v>
      </c>
      <c r="D46" s="21" t="s">
        <v>73</v>
      </c>
      <c r="E46" s="26">
        <v>0</v>
      </c>
      <c r="F46" s="26">
        <v>0</v>
      </c>
      <c r="G46" s="26">
        <v>107.7</v>
      </c>
      <c r="H46" s="223" t="e">
        <f t="shared" si="0"/>
        <v>#DIV/0!</v>
      </c>
    </row>
    <row r="47" spans="1:8" ht="15">
      <c r="A47" s="25"/>
      <c r="B47" s="25">
        <v>3412</v>
      </c>
      <c r="C47" s="25">
        <v>2324</v>
      </c>
      <c r="D47" s="25" t="s">
        <v>74</v>
      </c>
      <c r="E47" s="26">
        <v>0</v>
      </c>
      <c r="F47" s="26">
        <v>0</v>
      </c>
      <c r="G47" s="26">
        <v>170</v>
      </c>
      <c r="H47" s="223" t="e">
        <f t="shared" si="0"/>
        <v>#DIV/0!</v>
      </c>
    </row>
    <row r="48" spans="1:8" ht="15">
      <c r="A48" s="25"/>
      <c r="B48" s="25">
        <v>3419</v>
      </c>
      <c r="C48" s="25">
        <v>2229</v>
      </c>
      <c r="D48" s="25" t="s">
        <v>75</v>
      </c>
      <c r="E48" s="26">
        <v>0</v>
      </c>
      <c r="F48" s="26">
        <v>0</v>
      </c>
      <c r="G48" s="26">
        <v>50</v>
      </c>
      <c r="H48" s="223" t="e">
        <f t="shared" si="0"/>
        <v>#DIV/0!</v>
      </c>
    </row>
    <row r="49" spans="1:8" ht="15" hidden="1">
      <c r="A49" s="25"/>
      <c r="B49" s="25">
        <v>3421</v>
      </c>
      <c r="C49" s="25">
        <v>2324</v>
      </c>
      <c r="D49" s="25" t="s">
        <v>76</v>
      </c>
      <c r="E49" s="26"/>
      <c r="F49" s="26"/>
      <c r="G49" s="26"/>
      <c r="H49" s="223" t="e">
        <f t="shared" si="0"/>
        <v>#DIV/0!</v>
      </c>
    </row>
    <row r="50" spans="1:8" ht="15">
      <c r="A50" s="21"/>
      <c r="B50" s="21">
        <v>3429</v>
      </c>
      <c r="C50" s="21">
        <v>2229</v>
      </c>
      <c r="D50" s="21" t="s">
        <v>77</v>
      </c>
      <c r="E50" s="22">
        <v>0</v>
      </c>
      <c r="F50" s="22">
        <v>0</v>
      </c>
      <c r="G50" s="22">
        <v>16.1</v>
      </c>
      <c r="H50" s="223" t="e">
        <f t="shared" si="0"/>
        <v>#DIV/0!</v>
      </c>
    </row>
    <row r="51" spans="1:8" ht="15" hidden="1">
      <c r="A51" s="25"/>
      <c r="B51" s="25">
        <v>6171</v>
      </c>
      <c r="C51" s="25">
        <v>2212</v>
      </c>
      <c r="D51" s="25" t="s">
        <v>78</v>
      </c>
      <c r="E51" s="26"/>
      <c r="F51" s="26"/>
      <c r="G51" s="26"/>
      <c r="H51" s="223" t="e">
        <f>(#REF!/F51)*100</f>
        <v>#REF!</v>
      </c>
    </row>
    <row r="52" spans="1:8" ht="15" customHeight="1" hidden="1">
      <c r="A52" s="21"/>
      <c r="B52" s="21">
        <v>6409</v>
      </c>
      <c r="C52" s="21">
        <v>2328</v>
      </c>
      <c r="D52" s="21" t="s">
        <v>79</v>
      </c>
      <c r="E52" s="22">
        <v>0</v>
      </c>
      <c r="F52" s="22">
        <v>0</v>
      </c>
      <c r="G52" s="22"/>
      <c r="H52" s="223" t="e">
        <f>(#REF!/F52)*100</f>
        <v>#REF!</v>
      </c>
    </row>
    <row r="53" spans="1:8" ht="15" customHeight="1" thickBot="1">
      <c r="A53" s="28"/>
      <c r="B53" s="28"/>
      <c r="C53" s="28"/>
      <c r="D53" s="28"/>
      <c r="E53" s="29"/>
      <c r="F53" s="29"/>
      <c r="G53" s="29"/>
      <c r="H53" s="224"/>
    </row>
    <row r="54" spans="1:8" s="33" customFormat="1" ht="21.75" customHeight="1" thickBot="1" thickTop="1">
      <c r="A54" s="30"/>
      <c r="B54" s="30"/>
      <c r="C54" s="30"/>
      <c r="D54" s="31" t="s">
        <v>80</v>
      </c>
      <c r="E54" s="32">
        <f>SUM(E9:E52)</f>
        <v>1407</v>
      </c>
      <c r="F54" s="32">
        <f>SUM(F9:F52)</f>
        <v>1537.8</v>
      </c>
      <c r="G54" s="32">
        <f>SUM(G9:G52)</f>
        <v>2349.2999999999997</v>
      </c>
      <c r="H54" s="225">
        <f>(G54/F54)*100</f>
        <v>152.77019118220835</v>
      </c>
    </row>
    <row r="55" spans="1:8" ht="15" customHeight="1">
      <c r="A55" s="33"/>
      <c r="B55" s="33"/>
      <c r="C55" s="33"/>
      <c r="D55" s="33"/>
      <c r="E55" s="34"/>
      <c r="F55" s="34"/>
      <c r="G55" s="34"/>
      <c r="H55" s="226"/>
    </row>
    <row r="56" spans="1:8" ht="15" customHeight="1">
      <c r="A56" s="33"/>
      <c r="B56" s="33"/>
      <c r="C56" s="33"/>
      <c r="D56" s="33"/>
      <c r="E56" s="34"/>
      <c r="F56" s="34"/>
      <c r="G56" s="34"/>
      <c r="H56" s="226"/>
    </row>
    <row r="57" spans="1:8" ht="15" customHeight="1" thickBot="1">
      <c r="A57" s="33"/>
      <c r="B57" s="33"/>
      <c r="C57" s="33"/>
      <c r="D57" s="33"/>
      <c r="E57" s="34"/>
      <c r="F57" s="34"/>
      <c r="G57" s="34"/>
      <c r="H57" s="226"/>
    </row>
    <row r="58" spans="1:8" ht="15.75">
      <c r="A58" s="208" t="s">
        <v>25</v>
      </c>
      <c r="B58" s="208" t="s">
        <v>26</v>
      </c>
      <c r="C58" s="208" t="s">
        <v>27</v>
      </c>
      <c r="D58" s="209" t="s">
        <v>28</v>
      </c>
      <c r="E58" s="210" t="s">
        <v>29</v>
      </c>
      <c r="F58" s="210" t="s">
        <v>29</v>
      </c>
      <c r="G58" s="210" t="s">
        <v>8</v>
      </c>
      <c r="H58" s="220" t="s">
        <v>30</v>
      </c>
    </row>
    <row r="59" spans="1:8" ht="15.75" customHeight="1" thickBot="1">
      <c r="A59" s="211"/>
      <c r="B59" s="211"/>
      <c r="C59" s="211"/>
      <c r="D59" s="212"/>
      <c r="E59" s="213" t="s">
        <v>31</v>
      </c>
      <c r="F59" s="213" t="s">
        <v>32</v>
      </c>
      <c r="G59" s="214" t="s">
        <v>33</v>
      </c>
      <c r="H59" s="221" t="s">
        <v>34</v>
      </c>
    </row>
    <row r="60" spans="1:8" ht="15.75" customHeight="1" thickTop="1">
      <c r="A60" s="35">
        <v>20</v>
      </c>
      <c r="B60" s="18"/>
      <c r="C60" s="18"/>
      <c r="D60" s="19" t="s">
        <v>81</v>
      </c>
      <c r="E60" s="20"/>
      <c r="F60" s="20"/>
      <c r="G60" s="20"/>
      <c r="H60" s="222"/>
    </row>
    <row r="61" spans="1:8" ht="15.75" customHeight="1">
      <c r="A61" s="35"/>
      <c r="B61" s="18"/>
      <c r="C61" s="18"/>
      <c r="D61" s="19"/>
      <c r="E61" s="20"/>
      <c r="F61" s="20"/>
      <c r="G61" s="20"/>
      <c r="H61" s="222"/>
    </row>
    <row r="62" spans="1:8" ht="15.75" customHeight="1" hidden="1">
      <c r="A62" s="35"/>
      <c r="B62" s="18"/>
      <c r="C62" s="36">
        <v>2420</v>
      </c>
      <c r="D62" s="37" t="s">
        <v>82</v>
      </c>
      <c r="E62" s="22">
        <v>0</v>
      </c>
      <c r="F62" s="22">
        <v>0</v>
      </c>
      <c r="G62" s="22"/>
      <c r="H62" s="223" t="e">
        <f>(#REF!/F62)*100</f>
        <v>#REF!</v>
      </c>
    </row>
    <row r="63" spans="1:8" ht="15.75" customHeight="1">
      <c r="A63" s="38">
        <v>1069</v>
      </c>
      <c r="B63" s="18"/>
      <c r="C63" s="36">
        <v>4113</v>
      </c>
      <c r="D63" s="37" t="s">
        <v>83</v>
      </c>
      <c r="E63" s="22">
        <v>116</v>
      </c>
      <c r="F63" s="22">
        <v>116</v>
      </c>
      <c r="G63" s="22">
        <v>0</v>
      </c>
      <c r="H63" s="223">
        <f aca="true" t="shared" si="1" ref="H63:H126">(G63/F63)*100</f>
        <v>0</v>
      </c>
    </row>
    <row r="64" spans="1:8" ht="15.75" customHeight="1">
      <c r="A64" s="38">
        <v>1070</v>
      </c>
      <c r="B64" s="18"/>
      <c r="C64" s="36">
        <v>4113</v>
      </c>
      <c r="D64" s="37" t="s">
        <v>84</v>
      </c>
      <c r="E64" s="22">
        <v>13.5</v>
      </c>
      <c r="F64" s="22">
        <v>13.5</v>
      </c>
      <c r="G64" s="22">
        <v>0</v>
      </c>
      <c r="H64" s="223">
        <f t="shared" si="1"/>
        <v>0</v>
      </c>
    </row>
    <row r="65" spans="1:8" ht="15.75" customHeight="1">
      <c r="A65" s="38">
        <v>1071</v>
      </c>
      <c r="B65" s="18"/>
      <c r="C65" s="36">
        <v>4113</v>
      </c>
      <c r="D65" s="37" t="s">
        <v>85</v>
      </c>
      <c r="E65" s="22">
        <v>17.8</v>
      </c>
      <c r="F65" s="22">
        <v>17.8</v>
      </c>
      <c r="G65" s="22">
        <v>0</v>
      </c>
      <c r="H65" s="223">
        <f t="shared" si="1"/>
        <v>0</v>
      </c>
    </row>
    <row r="66" spans="1:8" ht="15.75" customHeight="1">
      <c r="A66" s="38">
        <v>7001</v>
      </c>
      <c r="B66" s="18"/>
      <c r="C66" s="36">
        <v>4116</v>
      </c>
      <c r="D66" s="37" t="s">
        <v>86</v>
      </c>
      <c r="E66" s="22">
        <v>0</v>
      </c>
      <c r="F66" s="22">
        <v>88</v>
      </c>
      <c r="G66" s="22">
        <v>88</v>
      </c>
      <c r="H66" s="223">
        <f t="shared" si="1"/>
        <v>100</v>
      </c>
    </row>
    <row r="67" spans="1:8" ht="15.75">
      <c r="A67" s="38">
        <v>14018</v>
      </c>
      <c r="B67" s="18"/>
      <c r="C67" s="39">
        <v>4116</v>
      </c>
      <c r="D67" s="40" t="s">
        <v>87</v>
      </c>
      <c r="E67" s="22">
        <v>0</v>
      </c>
      <c r="F67" s="22">
        <v>472.4</v>
      </c>
      <c r="G67" s="26">
        <v>526</v>
      </c>
      <c r="H67" s="223">
        <f t="shared" si="1"/>
        <v>111.34631668077901</v>
      </c>
    </row>
    <row r="68" spans="1:10" ht="15.75">
      <c r="A68" s="38"/>
      <c r="B68" s="18"/>
      <c r="C68" s="39">
        <v>4116</v>
      </c>
      <c r="D68" s="21" t="s">
        <v>88</v>
      </c>
      <c r="E68" s="22">
        <v>0</v>
      </c>
      <c r="F68" s="22">
        <v>666.5</v>
      </c>
      <c r="G68" s="26">
        <v>666.5</v>
      </c>
      <c r="H68" s="223">
        <f t="shared" si="1"/>
        <v>100</v>
      </c>
      <c r="J68" s="23"/>
    </row>
    <row r="69" spans="1:8" ht="15.75" customHeight="1">
      <c r="A69" s="38">
        <v>1069</v>
      </c>
      <c r="B69" s="18"/>
      <c r="C69" s="36">
        <v>4116</v>
      </c>
      <c r="D69" s="37" t="s">
        <v>83</v>
      </c>
      <c r="E69" s="22">
        <v>1625.4</v>
      </c>
      <c r="F69" s="22">
        <v>1625.4</v>
      </c>
      <c r="G69" s="22">
        <v>0</v>
      </c>
      <c r="H69" s="223">
        <f t="shared" si="1"/>
        <v>0</v>
      </c>
    </row>
    <row r="70" spans="1:8" ht="15.75" customHeight="1">
      <c r="A70" s="38">
        <v>1070</v>
      </c>
      <c r="B70" s="18"/>
      <c r="C70" s="36">
        <v>4116</v>
      </c>
      <c r="D70" s="37" t="s">
        <v>84</v>
      </c>
      <c r="E70" s="22">
        <v>228.4</v>
      </c>
      <c r="F70" s="22">
        <v>228.4</v>
      </c>
      <c r="G70" s="22">
        <v>0</v>
      </c>
      <c r="H70" s="223">
        <f t="shared" si="1"/>
        <v>0</v>
      </c>
    </row>
    <row r="71" spans="1:8" ht="15.75" customHeight="1">
      <c r="A71" s="38">
        <v>1071</v>
      </c>
      <c r="B71" s="18"/>
      <c r="C71" s="36">
        <v>4116</v>
      </c>
      <c r="D71" s="37" t="s">
        <v>85</v>
      </c>
      <c r="E71" s="22">
        <v>303.6</v>
      </c>
      <c r="F71" s="22">
        <v>303.6</v>
      </c>
      <c r="G71" s="22">
        <v>0</v>
      </c>
      <c r="H71" s="223">
        <f t="shared" si="1"/>
        <v>0</v>
      </c>
    </row>
    <row r="72" spans="1:8" ht="15" customHeight="1">
      <c r="A72" s="21">
        <v>539</v>
      </c>
      <c r="B72" s="21"/>
      <c r="C72" s="21">
        <v>4122</v>
      </c>
      <c r="D72" s="21" t="s">
        <v>89</v>
      </c>
      <c r="E72" s="22">
        <v>0</v>
      </c>
      <c r="F72" s="22">
        <v>0</v>
      </c>
      <c r="G72" s="22">
        <v>56</v>
      </c>
      <c r="H72" s="223" t="e">
        <f t="shared" si="1"/>
        <v>#DIV/0!</v>
      </c>
    </row>
    <row r="73" spans="1:8" ht="15.75" hidden="1">
      <c r="A73" s="38">
        <v>359</v>
      </c>
      <c r="B73" s="18"/>
      <c r="C73" s="36">
        <v>4122</v>
      </c>
      <c r="D73" s="40" t="s">
        <v>90</v>
      </c>
      <c r="E73" s="22">
        <v>0</v>
      </c>
      <c r="F73" s="22">
        <v>0</v>
      </c>
      <c r="G73" s="26"/>
      <c r="H73" s="223" t="e">
        <f t="shared" si="1"/>
        <v>#DIV/0!</v>
      </c>
    </row>
    <row r="74" spans="1:10" ht="15.75" customHeight="1">
      <c r="A74" s="38">
        <v>1046</v>
      </c>
      <c r="B74" s="18"/>
      <c r="C74" s="36">
        <v>4213</v>
      </c>
      <c r="D74" s="41" t="s">
        <v>91</v>
      </c>
      <c r="E74" s="20">
        <v>40.8</v>
      </c>
      <c r="F74" s="20">
        <v>40.8</v>
      </c>
      <c r="G74" s="26">
        <v>0</v>
      </c>
      <c r="H74" s="223">
        <f t="shared" si="1"/>
        <v>0</v>
      </c>
      <c r="J74" s="23"/>
    </row>
    <row r="75" spans="1:10" ht="15.75" customHeight="1">
      <c r="A75" s="38">
        <v>1047</v>
      </c>
      <c r="B75" s="18"/>
      <c r="C75" s="36">
        <v>4213</v>
      </c>
      <c r="D75" s="41" t="s">
        <v>92</v>
      </c>
      <c r="E75" s="20">
        <v>168.2</v>
      </c>
      <c r="F75" s="20">
        <v>168.2</v>
      </c>
      <c r="G75" s="26">
        <v>0</v>
      </c>
      <c r="H75" s="223">
        <f t="shared" si="1"/>
        <v>0</v>
      </c>
      <c r="J75" s="23"/>
    </row>
    <row r="76" spans="1:9" ht="15.75" customHeight="1">
      <c r="A76" s="38">
        <v>1048</v>
      </c>
      <c r="B76" s="18"/>
      <c r="C76" s="36">
        <v>4213</v>
      </c>
      <c r="D76" s="41" t="s">
        <v>93</v>
      </c>
      <c r="E76" s="20">
        <v>191</v>
      </c>
      <c r="F76" s="20">
        <v>191</v>
      </c>
      <c r="G76" s="26">
        <v>0</v>
      </c>
      <c r="H76" s="223">
        <f t="shared" si="1"/>
        <v>0</v>
      </c>
      <c r="I76" s="23"/>
    </row>
    <row r="77" spans="1:9" ht="15.75" customHeight="1">
      <c r="A77" s="38">
        <v>1054</v>
      </c>
      <c r="B77" s="18"/>
      <c r="C77" s="36">
        <v>4213</v>
      </c>
      <c r="D77" s="41" t="s">
        <v>94</v>
      </c>
      <c r="E77" s="20">
        <v>0</v>
      </c>
      <c r="F77" s="20">
        <v>33</v>
      </c>
      <c r="G77" s="26">
        <v>33</v>
      </c>
      <c r="H77" s="223">
        <f t="shared" si="1"/>
        <v>100</v>
      </c>
      <c r="I77" s="23"/>
    </row>
    <row r="78" spans="1:9" ht="15.75" customHeight="1">
      <c r="A78" s="38">
        <v>1056</v>
      </c>
      <c r="B78" s="18"/>
      <c r="C78" s="36">
        <v>4213</v>
      </c>
      <c r="D78" s="41" t="s">
        <v>95</v>
      </c>
      <c r="E78" s="20">
        <v>0</v>
      </c>
      <c r="F78" s="20">
        <v>1.6</v>
      </c>
      <c r="G78" s="26">
        <v>1.6</v>
      </c>
      <c r="H78" s="223">
        <f t="shared" si="1"/>
        <v>100</v>
      </c>
      <c r="I78" s="23"/>
    </row>
    <row r="79" spans="1:8" ht="15" customHeight="1">
      <c r="A79" s="21">
        <v>1059</v>
      </c>
      <c r="B79" s="21"/>
      <c r="C79" s="21">
        <v>4213</v>
      </c>
      <c r="D79" s="21" t="s">
        <v>96</v>
      </c>
      <c r="E79" s="22">
        <v>0</v>
      </c>
      <c r="F79" s="22">
        <v>192.8</v>
      </c>
      <c r="G79" s="22">
        <v>0</v>
      </c>
      <c r="H79" s="223">
        <f t="shared" si="1"/>
        <v>0</v>
      </c>
    </row>
    <row r="80" spans="1:8" ht="15.75" customHeight="1">
      <c r="A80" s="38">
        <v>1083</v>
      </c>
      <c r="B80" s="18"/>
      <c r="C80" s="36">
        <v>4213</v>
      </c>
      <c r="D80" s="41" t="s">
        <v>97</v>
      </c>
      <c r="E80" s="20">
        <v>38.3</v>
      </c>
      <c r="F80" s="20">
        <v>38.3</v>
      </c>
      <c r="G80" s="26">
        <v>0</v>
      </c>
      <c r="H80" s="223">
        <f t="shared" si="1"/>
        <v>0</v>
      </c>
    </row>
    <row r="81" spans="1:8" ht="15" customHeight="1">
      <c r="A81" s="42">
        <v>1084</v>
      </c>
      <c r="B81" s="21"/>
      <c r="C81" s="21">
        <v>4213</v>
      </c>
      <c r="D81" s="21" t="s">
        <v>98</v>
      </c>
      <c r="E81" s="22">
        <v>34.1</v>
      </c>
      <c r="F81" s="22">
        <v>34.1</v>
      </c>
      <c r="G81" s="22">
        <v>0</v>
      </c>
      <c r="H81" s="223">
        <f t="shared" si="1"/>
        <v>0</v>
      </c>
    </row>
    <row r="82" spans="1:8" ht="15.75" customHeight="1">
      <c r="A82" s="38">
        <v>1085</v>
      </c>
      <c r="B82" s="18"/>
      <c r="C82" s="36">
        <v>4213</v>
      </c>
      <c r="D82" s="41" t="s">
        <v>99</v>
      </c>
      <c r="E82" s="20">
        <v>41.3</v>
      </c>
      <c r="F82" s="20">
        <v>41.3</v>
      </c>
      <c r="G82" s="26">
        <v>0</v>
      </c>
      <c r="H82" s="223">
        <f t="shared" si="1"/>
        <v>0</v>
      </c>
    </row>
    <row r="83" spans="1:8" ht="15.75" customHeight="1">
      <c r="A83" s="38">
        <v>1092</v>
      </c>
      <c r="B83" s="18"/>
      <c r="C83" s="36">
        <v>4213</v>
      </c>
      <c r="D83" s="41" t="s">
        <v>100</v>
      </c>
      <c r="E83" s="20">
        <v>100.7</v>
      </c>
      <c r="F83" s="20">
        <v>100.7</v>
      </c>
      <c r="G83" s="26">
        <v>0</v>
      </c>
      <c r="H83" s="223">
        <f t="shared" si="1"/>
        <v>0</v>
      </c>
    </row>
    <row r="84" spans="1:8" ht="15.75" customHeight="1" hidden="1">
      <c r="A84" s="38"/>
      <c r="B84" s="18"/>
      <c r="C84" s="36">
        <v>4213</v>
      </c>
      <c r="D84" s="41" t="s">
        <v>101</v>
      </c>
      <c r="E84" s="20"/>
      <c r="F84" s="20"/>
      <c r="G84" s="26"/>
      <c r="H84" s="223" t="e">
        <f t="shared" si="1"/>
        <v>#DIV/0!</v>
      </c>
    </row>
    <row r="85" spans="1:8" ht="15" hidden="1">
      <c r="A85" s="24"/>
      <c r="B85" s="21"/>
      <c r="C85" s="21">
        <v>4213</v>
      </c>
      <c r="D85" s="21" t="s">
        <v>102</v>
      </c>
      <c r="E85" s="22"/>
      <c r="F85" s="22"/>
      <c r="G85" s="22"/>
      <c r="H85" s="223" t="e">
        <f t="shared" si="1"/>
        <v>#DIV/0!</v>
      </c>
    </row>
    <row r="86" spans="1:8" ht="15" hidden="1">
      <c r="A86" s="24"/>
      <c r="B86" s="21"/>
      <c r="C86" s="21">
        <v>4213</v>
      </c>
      <c r="D86" s="21" t="s">
        <v>102</v>
      </c>
      <c r="E86" s="22"/>
      <c r="F86" s="22"/>
      <c r="G86" s="22"/>
      <c r="H86" s="223" t="e">
        <f t="shared" si="1"/>
        <v>#DIV/0!</v>
      </c>
    </row>
    <row r="87" spans="1:8" ht="15" hidden="1">
      <c r="A87" s="24"/>
      <c r="B87" s="21"/>
      <c r="C87" s="21">
        <v>4213</v>
      </c>
      <c r="D87" s="21" t="s">
        <v>102</v>
      </c>
      <c r="E87" s="22"/>
      <c r="F87" s="22"/>
      <c r="G87" s="22"/>
      <c r="H87" s="223" t="e">
        <f t="shared" si="1"/>
        <v>#DIV/0!</v>
      </c>
    </row>
    <row r="88" spans="1:10" ht="15.75" customHeight="1">
      <c r="A88" s="38">
        <v>10025</v>
      </c>
      <c r="B88" s="18"/>
      <c r="C88" s="36">
        <v>4216</v>
      </c>
      <c r="D88" s="41" t="s">
        <v>103</v>
      </c>
      <c r="E88" s="20">
        <v>15000</v>
      </c>
      <c r="F88" s="20">
        <v>0</v>
      </c>
      <c r="G88" s="26">
        <v>0</v>
      </c>
      <c r="H88" s="223" t="e">
        <f t="shared" si="1"/>
        <v>#DIV/0!</v>
      </c>
      <c r="J88" s="23"/>
    </row>
    <row r="89" spans="1:10" ht="15.75" customHeight="1">
      <c r="A89" s="38">
        <v>1045</v>
      </c>
      <c r="B89" s="18"/>
      <c r="C89" s="36">
        <v>4216</v>
      </c>
      <c r="D89" s="41" t="s">
        <v>104</v>
      </c>
      <c r="E89" s="20">
        <v>2125</v>
      </c>
      <c r="F89" s="20">
        <v>2125</v>
      </c>
      <c r="G89" s="26">
        <v>0</v>
      </c>
      <c r="H89" s="223">
        <f t="shared" si="1"/>
        <v>0</v>
      </c>
      <c r="J89" s="23"/>
    </row>
    <row r="90" spans="1:10" ht="15.75" customHeight="1">
      <c r="A90" s="38">
        <v>1046</v>
      </c>
      <c r="B90" s="18"/>
      <c r="C90" s="36">
        <v>4216</v>
      </c>
      <c r="D90" s="41" t="s">
        <v>105</v>
      </c>
      <c r="E90" s="20">
        <v>694.1</v>
      </c>
      <c r="F90" s="20">
        <v>694.1</v>
      </c>
      <c r="G90" s="26">
        <v>0</v>
      </c>
      <c r="H90" s="223">
        <f t="shared" si="1"/>
        <v>0</v>
      </c>
      <c r="J90" s="23"/>
    </row>
    <row r="91" spans="1:10" ht="15.75" customHeight="1">
      <c r="A91" s="38">
        <v>1047</v>
      </c>
      <c r="B91" s="18"/>
      <c r="C91" s="36">
        <v>4216</v>
      </c>
      <c r="D91" s="41" t="s">
        <v>106</v>
      </c>
      <c r="E91" s="20">
        <v>2859.4</v>
      </c>
      <c r="F91" s="20">
        <v>2859.4</v>
      </c>
      <c r="G91" s="26">
        <v>0</v>
      </c>
      <c r="H91" s="223">
        <f t="shared" si="1"/>
        <v>0</v>
      </c>
      <c r="J91" s="23"/>
    </row>
    <row r="92" spans="1:9" ht="15.75" customHeight="1">
      <c r="A92" s="38">
        <v>1048</v>
      </c>
      <c r="B92" s="18"/>
      <c r="C92" s="36">
        <v>4216</v>
      </c>
      <c r="D92" s="41" t="s">
        <v>107</v>
      </c>
      <c r="E92" s="20">
        <v>3246.3</v>
      </c>
      <c r="F92" s="20">
        <v>3246.3</v>
      </c>
      <c r="G92" s="26">
        <v>0</v>
      </c>
      <c r="H92" s="223">
        <f t="shared" si="1"/>
        <v>0</v>
      </c>
      <c r="I92" s="23"/>
    </row>
    <row r="93" spans="1:9" ht="15.75" customHeight="1">
      <c r="A93" s="38">
        <v>1056</v>
      </c>
      <c r="B93" s="18"/>
      <c r="C93" s="36">
        <v>4216</v>
      </c>
      <c r="D93" s="41" t="s">
        <v>108</v>
      </c>
      <c r="E93" s="20">
        <v>0</v>
      </c>
      <c r="F93" s="20">
        <v>28.8</v>
      </c>
      <c r="G93" s="26">
        <v>27.2</v>
      </c>
      <c r="H93" s="223">
        <f t="shared" si="1"/>
        <v>94.44444444444444</v>
      </c>
      <c r="I93" s="23"/>
    </row>
    <row r="94" spans="1:9" ht="15.75" customHeight="1">
      <c r="A94" s="38">
        <v>1059</v>
      </c>
      <c r="B94" s="18"/>
      <c r="C94" s="36">
        <v>4216</v>
      </c>
      <c r="D94" s="41" t="s">
        <v>109</v>
      </c>
      <c r="E94" s="20">
        <v>0</v>
      </c>
      <c r="F94" s="22">
        <v>3277.1</v>
      </c>
      <c r="G94" s="26">
        <v>0</v>
      </c>
      <c r="H94" s="223">
        <f t="shared" si="1"/>
        <v>0</v>
      </c>
      <c r="I94" s="23"/>
    </row>
    <row r="95" spans="1:8" ht="15.75" customHeight="1">
      <c r="A95" s="38">
        <v>1075</v>
      </c>
      <c r="B95" s="18"/>
      <c r="C95" s="36">
        <v>4216</v>
      </c>
      <c r="D95" s="41" t="s">
        <v>110</v>
      </c>
      <c r="E95" s="20">
        <v>1432.7</v>
      </c>
      <c r="F95" s="20">
        <v>1432.7</v>
      </c>
      <c r="G95" s="26">
        <v>0</v>
      </c>
      <c r="H95" s="223">
        <f t="shared" si="1"/>
        <v>0</v>
      </c>
    </row>
    <row r="96" spans="1:8" ht="15.75" customHeight="1">
      <c r="A96" s="38">
        <v>1078</v>
      </c>
      <c r="B96" s="18"/>
      <c r="C96" s="36">
        <v>4216</v>
      </c>
      <c r="D96" s="41" t="s">
        <v>111</v>
      </c>
      <c r="E96" s="20">
        <v>61.6</v>
      </c>
      <c r="F96" s="20">
        <v>61.6</v>
      </c>
      <c r="G96" s="26">
        <v>0</v>
      </c>
      <c r="H96" s="223">
        <f t="shared" si="1"/>
        <v>0</v>
      </c>
    </row>
    <row r="97" spans="1:8" ht="15.75" customHeight="1">
      <c r="A97" s="38">
        <v>1083</v>
      </c>
      <c r="B97" s="18"/>
      <c r="C97" s="36">
        <v>4216</v>
      </c>
      <c r="D97" s="41" t="s">
        <v>112</v>
      </c>
      <c r="E97" s="20">
        <v>652.3</v>
      </c>
      <c r="F97" s="20">
        <v>652.3</v>
      </c>
      <c r="G97" s="26">
        <v>0</v>
      </c>
      <c r="H97" s="223">
        <f t="shared" si="1"/>
        <v>0</v>
      </c>
    </row>
    <row r="98" spans="1:8" ht="15" customHeight="1">
      <c r="A98" s="42">
        <v>1084</v>
      </c>
      <c r="B98" s="21"/>
      <c r="C98" s="21">
        <v>4216</v>
      </c>
      <c r="D98" s="21" t="s">
        <v>113</v>
      </c>
      <c r="E98" s="22">
        <v>580.1</v>
      </c>
      <c r="F98" s="22">
        <v>580.1</v>
      </c>
      <c r="G98" s="22">
        <v>0</v>
      </c>
      <c r="H98" s="223">
        <f t="shared" si="1"/>
        <v>0</v>
      </c>
    </row>
    <row r="99" spans="1:8" ht="15.75" customHeight="1">
      <c r="A99" s="38">
        <v>1085</v>
      </c>
      <c r="B99" s="18"/>
      <c r="C99" s="36">
        <v>4216</v>
      </c>
      <c r="D99" s="41" t="s">
        <v>114</v>
      </c>
      <c r="E99" s="20">
        <v>702.8</v>
      </c>
      <c r="F99" s="20">
        <v>702.8</v>
      </c>
      <c r="G99" s="26">
        <v>0</v>
      </c>
      <c r="H99" s="223">
        <f t="shared" si="1"/>
        <v>0</v>
      </c>
    </row>
    <row r="100" spans="1:8" ht="15.75" customHeight="1">
      <c r="A100" s="38">
        <v>1090</v>
      </c>
      <c r="B100" s="18"/>
      <c r="C100" s="36">
        <v>4216</v>
      </c>
      <c r="D100" s="41" t="s">
        <v>115</v>
      </c>
      <c r="E100" s="20">
        <v>89.7</v>
      </c>
      <c r="F100" s="20">
        <v>89.7</v>
      </c>
      <c r="G100" s="26">
        <v>0</v>
      </c>
      <c r="H100" s="223">
        <f t="shared" si="1"/>
        <v>0</v>
      </c>
    </row>
    <row r="101" spans="1:8" ht="15.75" customHeight="1">
      <c r="A101" s="38">
        <v>1091</v>
      </c>
      <c r="B101" s="18"/>
      <c r="C101" s="36">
        <v>4216</v>
      </c>
      <c r="D101" s="41" t="s">
        <v>116</v>
      </c>
      <c r="E101" s="20">
        <v>59.2</v>
      </c>
      <c r="F101" s="20">
        <v>59.2</v>
      </c>
      <c r="G101" s="26">
        <v>0</v>
      </c>
      <c r="H101" s="223">
        <f t="shared" si="1"/>
        <v>0</v>
      </c>
    </row>
    <row r="102" spans="1:8" ht="15.75" customHeight="1">
      <c r="A102" s="38">
        <v>1092</v>
      </c>
      <c r="B102" s="18"/>
      <c r="C102" s="36">
        <v>4216</v>
      </c>
      <c r="D102" s="41" t="s">
        <v>117</v>
      </c>
      <c r="E102" s="20">
        <v>1712.9</v>
      </c>
      <c r="F102" s="20">
        <v>1712.9</v>
      </c>
      <c r="G102" s="26">
        <v>0</v>
      </c>
      <c r="H102" s="223">
        <f t="shared" si="1"/>
        <v>0</v>
      </c>
    </row>
    <row r="103" spans="1:8" ht="15.75" hidden="1">
      <c r="A103" s="38"/>
      <c r="B103" s="18"/>
      <c r="C103" s="39">
        <v>4216</v>
      </c>
      <c r="D103" s="40" t="s">
        <v>118</v>
      </c>
      <c r="E103" s="22"/>
      <c r="F103" s="22"/>
      <c r="G103" s="26"/>
      <c r="H103" s="223" t="e">
        <f t="shared" si="1"/>
        <v>#DIV/0!</v>
      </c>
    </row>
    <row r="104" spans="1:8" ht="15.75" hidden="1">
      <c r="A104" s="38"/>
      <c r="B104" s="18"/>
      <c r="C104" s="39">
        <v>4216</v>
      </c>
      <c r="D104" s="40" t="s">
        <v>119</v>
      </c>
      <c r="E104" s="22"/>
      <c r="F104" s="22"/>
      <c r="G104" s="26"/>
      <c r="H104" s="223" t="e">
        <f t="shared" si="1"/>
        <v>#DIV/0!</v>
      </c>
    </row>
    <row r="105" spans="1:8" ht="15.75" hidden="1">
      <c r="A105" s="38"/>
      <c r="B105" s="18"/>
      <c r="C105" s="39">
        <v>4216</v>
      </c>
      <c r="D105" s="43" t="s">
        <v>118</v>
      </c>
      <c r="E105" s="22"/>
      <c r="F105" s="22"/>
      <c r="G105" s="26"/>
      <c r="H105" s="223" t="e">
        <f t="shared" si="1"/>
        <v>#DIV/0!</v>
      </c>
    </row>
    <row r="106" spans="1:8" ht="15" hidden="1">
      <c r="A106" s="44"/>
      <c r="B106" s="44"/>
      <c r="C106" s="39">
        <v>4216</v>
      </c>
      <c r="D106" s="43" t="s">
        <v>118</v>
      </c>
      <c r="E106" s="22"/>
      <c r="F106" s="22"/>
      <c r="G106" s="26"/>
      <c r="H106" s="223" t="e">
        <f t="shared" si="1"/>
        <v>#DIV/0!</v>
      </c>
    </row>
    <row r="107" spans="1:8" ht="15" hidden="1">
      <c r="A107" s="45"/>
      <c r="B107" s="46"/>
      <c r="C107" s="42">
        <v>4216</v>
      </c>
      <c r="D107" s="43" t="s">
        <v>118</v>
      </c>
      <c r="E107" s="26"/>
      <c r="F107" s="26"/>
      <c r="G107" s="26"/>
      <c r="H107" s="223" t="e">
        <f t="shared" si="1"/>
        <v>#DIV/0!</v>
      </c>
    </row>
    <row r="108" spans="1:8" ht="15" hidden="1">
      <c r="A108" s="45">
        <v>433</v>
      </c>
      <c r="B108" s="46"/>
      <c r="C108" s="42">
        <v>4222</v>
      </c>
      <c r="D108" s="43" t="s">
        <v>120</v>
      </c>
      <c r="E108" s="26"/>
      <c r="F108" s="26"/>
      <c r="G108" s="26"/>
      <c r="H108" s="223" t="e">
        <f t="shared" si="1"/>
        <v>#DIV/0!</v>
      </c>
    </row>
    <row r="109" spans="1:8" ht="15" hidden="1">
      <c r="A109" s="45">
        <v>342</v>
      </c>
      <c r="B109" s="46"/>
      <c r="C109" s="42">
        <v>4222</v>
      </c>
      <c r="D109" s="43" t="s">
        <v>120</v>
      </c>
      <c r="E109" s="26"/>
      <c r="F109" s="26"/>
      <c r="G109" s="26"/>
      <c r="H109" s="223" t="e">
        <f t="shared" si="1"/>
        <v>#DIV/0!</v>
      </c>
    </row>
    <row r="110" spans="1:8" ht="15">
      <c r="A110" s="45">
        <v>71007</v>
      </c>
      <c r="B110" s="46"/>
      <c r="C110" s="42">
        <v>4223</v>
      </c>
      <c r="D110" s="43" t="s">
        <v>121</v>
      </c>
      <c r="E110" s="26">
        <v>32856.7</v>
      </c>
      <c r="F110" s="26">
        <v>32856.7</v>
      </c>
      <c r="G110" s="26">
        <v>7650.8</v>
      </c>
      <c r="H110" s="223">
        <f t="shared" si="1"/>
        <v>23.28535732438133</v>
      </c>
    </row>
    <row r="111" spans="1:8" ht="15" hidden="1">
      <c r="A111" s="45"/>
      <c r="B111" s="46">
        <v>2212</v>
      </c>
      <c r="C111" s="42">
        <v>2322</v>
      </c>
      <c r="D111" s="43" t="s">
        <v>122</v>
      </c>
      <c r="E111" s="26"/>
      <c r="F111" s="26"/>
      <c r="G111" s="26"/>
      <c r="H111" s="223" t="e">
        <f t="shared" si="1"/>
        <v>#DIV/0!</v>
      </c>
    </row>
    <row r="112" spans="1:8" ht="15">
      <c r="A112" s="45">
        <v>10023</v>
      </c>
      <c r="B112" s="46"/>
      <c r="C112" s="42">
        <v>4223</v>
      </c>
      <c r="D112" s="43" t="s">
        <v>123</v>
      </c>
      <c r="E112" s="26">
        <v>2414.5</v>
      </c>
      <c r="F112" s="26">
        <v>2594.6</v>
      </c>
      <c r="G112" s="26">
        <v>2594.5</v>
      </c>
      <c r="H112" s="223">
        <f t="shared" si="1"/>
        <v>99.99614584136283</v>
      </c>
    </row>
    <row r="113" spans="1:8" ht="15">
      <c r="A113" s="45">
        <v>1079</v>
      </c>
      <c r="B113" s="46"/>
      <c r="C113" s="42">
        <v>4223</v>
      </c>
      <c r="D113" s="43" t="s">
        <v>124</v>
      </c>
      <c r="E113" s="26">
        <v>9345.5</v>
      </c>
      <c r="F113" s="26">
        <v>9345.5</v>
      </c>
      <c r="G113" s="26">
        <v>0</v>
      </c>
      <c r="H113" s="223">
        <f t="shared" si="1"/>
        <v>0</v>
      </c>
    </row>
    <row r="114" spans="1:8" ht="15">
      <c r="A114" s="45">
        <v>1078</v>
      </c>
      <c r="B114" s="46"/>
      <c r="C114" s="42">
        <v>4232</v>
      </c>
      <c r="D114" s="43" t="s">
        <v>125</v>
      </c>
      <c r="E114" s="26">
        <v>1048.1</v>
      </c>
      <c r="F114" s="26">
        <v>1048.1</v>
      </c>
      <c r="G114" s="26">
        <v>0</v>
      </c>
      <c r="H114" s="223">
        <f t="shared" si="1"/>
        <v>0</v>
      </c>
    </row>
    <row r="115" spans="1:8" ht="15">
      <c r="A115" s="45">
        <v>1090</v>
      </c>
      <c r="B115" s="46"/>
      <c r="C115" s="42">
        <v>4232</v>
      </c>
      <c r="D115" s="43" t="s">
        <v>126</v>
      </c>
      <c r="E115" s="26">
        <v>1526.1</v>
      </c>
      <c r="F115" s="26">
        <v>1526.1</v>
      </c>
      <c r="G115" s="26">
        <v>0</v>
      </c>
      <c r="H115" s="223">
        <f t="shared" si="1"/>
        <v>0</v>
      </c>
    </row>
    <row r="116" spans="1:8" ht="15">
      <c r="A116" s="45">
        <v>1091</v>
      </c>
      <c r="B116" s="46"/>
      <c r="C116" s="42">
        <v>4232</v>
      </c>
      <c r="D116" s="43" t="s">
        <v>127</v>
      </c>
      <c r="E116" s="26">
        <v>1007.9</v>
      </c>
      <c r="F116" s="26">
        <v>1007.9</v>
      </c>
      <c r="G116" s="26">
        <v>0</v>
      </c>
      <c r="H116" s="223">
        <f t="shared" si="1"/>
        <v>0</v>
      </c>
    </row>
    <row r="117" spans="1:8" ht="15" hidden="1">
      <c r="A117" s="45"/>
      <c r="B117" s="46">
        <v>2169</v>
      </c>
      <c r="C117" s="42">
        <v>2212</v>
      </c>
      <c r="D117" s="43" t="s">
        <v>128</v>
      </c>
      <c r="E117" s="26"/>
      <c r="F117" s="26"/>
      <c r="G117" s="26"/>
      <c r="H117" s="223" t="e">
        <f t="shared" si="1"/>
        <v>#DIV/0!</v>
      </c>
    </row>
    <row r="118" spans="1:8" ht="15">
      <c r="A118" s="45"/>
      <c r="B118" s="46">
        <v>2212</v>
      </c>
      <c r="C118" s="42">
        <v>2324</v>
      </c>
      <c r="D118" s="43" t="s">
        <v>129</v>
      </c>
      <c r="E118" s="26">
        <v>0</v>
      </c>
      <c r="F118" s="26">
        <v>0</v>
      </c>
      <c r="G118" s="26">
        <v>3</v>
      </c>
      <c r="H118" s="223" t="e">
        <f t="shared" si="1"/>
        <v>#DIV/0!</v>
      </c>
    </row>
    <row r="119" spans="1:8" ht="15" customHeight="1" hidden="1">
      <c r="A119" s="45"/>
      <c r="B119" s="46">
        <v>2219</v>
      </c>
      <c r="C119" s="47">
        <v>2321</v>
      </c>
      <c r="D119" s="43" t="s">
        <v>130</v>
      </c>
      <c r="E119" s="26"/>
      <c r="F119" s="26"/>
      <c r="G119" s="26"/>
      <c r="H119" s="223" t="e">
        <f t="shared" si="1"/>
        <v>#DIV/0!</v>
      </c>
    </row>
    <row r="120" spans="1:8" ht="15" customHeight="1" hidden="1">
      <c r="A120" s="45"/>
      <c r="B120" s="46">
        <v>2219</v>
      </c>
      <c r="C120" s="42">
        <v>2324</v>
      </c>
      <c r="D120" s="43" t="s">
        <v>131</v>
      </c>
      <c r="E120" s="26"/>
      <c r="F120" s="26"/>
      <c r="G120" s="26"/>
      <c r="H120" s="223" t="e">
        <f t="shared" si="1"/>
        <v>#DIV/0!</v>
      </c>
    </row>
    <row r="121" spans="1:8" ht="15" hidden="1">
      <c r="A121" s="45"/>
      <c r="B121" s="46">
        <v>2221</v>
      </c>
      <c r="C121" s="47">
        <v>2329</v>
      </c>
      <c r="D121" s="43" t="s">
        <v>132</v>
      </c>
      <c r="E121" s="26"/>
      <c r="F121" s="26"/>
      <c r="G121" s="26"/>
      <c r="H121" s="223" t="e">
        <f t="shared" si="1"/>
        <v>#DIV/0!</v>
      </c>
    </row>
    <row r="122" spans="1:8" ht="15" hidden="1">
      <c r="A122" s="24"/>
      <c r="B122" s="21">
        <v>3421</v>
      </c>
      <c r="C122" s="21">
        <v>2111</v>
      </c>
      <c r="D122" s="21" t="s">
        <v>133</v>
      </c>
      <c r="E122" s="22"/>
      <c r="F122" s="22"/>
      <c r="G122" s="22"/>
      <c r="H122" s="223" t="e">
        <f t="shared" si="1"/>
        <v>#DIV/0!</v>
      </c>
    </row>
    <row r="123" spans="1:8" ht="15">
      <c r="A123" s="24">
        <v>1063</v>
      </c>
      <c r="B123" s="21">
        <v>3421</v>
      </c>
      <c r="C123" s="21">
        <v>3121</v>
      </c>
      <c r="D123" s="21" t="s">
        <v>134</v>
      </c>
      <c r="E123" s="22">
        <v>450</v>
      </c>
      <c r="F123" s="22">
        <v>0</v>
      </c>
      <c r="G123" s="26">
        <v>0</v>
      </c>
      <c r="H123" s="223" t="e">
        <f t="shared" si="1"/>
        <v>#DIV/0!</v>
      </c>
    </row>
    <row r="124" spans="1:8" ht="15" hidden="1">
      <c r="A124" s="24"/>
      <c r="B124" s="21">
        <v>3631</v>
      </c>
      <c r="C124" s="21">
        <v>2322</v>
      </c>
      <c r="D124" s="21" t="s">
        <v>135</v>
      </c>
      <c r="E124" s="22"/>
      <c r="F124" s="22"/>
      <c r="G124" s="26"/>
      <c r="H124" s="223" t="e">
        <f t="shared" si="1"/>
        <v>#DIV/0!</v>
      </c>
    </row>
    <row r="125" spans="1:8" ht="15">
      <c r="A125" s="48"/>
      <c r="B125" s="42">
        <v>3631</v>
      </c>
      <c r="C125" s="21">
        <v>2324</v>
      </c>
      <c r="D125" s="21" t="s">
        <v>136</v>
      </c>
      <c r="E125" s="22">
        <v>0</v>
      </c>
      <c r="F125" s="22">
        <v>0</v>
      </c>
      <c r="G125" s="22">
        <v>306</v>
      </c>
      <c r="H125" s="223" t="e">
        <f t="shared" si="1"/>
        <v>#DIV/0!</v>
      </c>
    </row>
    <row r="126" spans="1:8" ht="15" hidden="1">
      <c r="A126" s="45"/>
      <c r="B126" s="46">
        <v>3635</v>
      </c>
      <c r="C126" s="42">
        <v>3122</v>
      </c>
      <c r="D126" s="43" t="s">
        <v>137</v>
      </c>
      <c r="E126" s="26"/>
      <c r="F126" s="26"/>
      <c r="G126" s="26"/>
      <c r="H126" s="223" t="e">
        <f t="shared" si="1"/>
        <v>#DIV/0!</v>
      </c>
    </row>
    <row r="127" spans="1:8" ht="15">
      <c r="A127" s="48"/>
      <c r="B127" s="42">
        <v>3725</v>
      </c>
      <c r="C127" s="21">
        <v>2324</v>
      </c>
      <c r="D127" s="21" t="s">
        <v>138</v>
      </c>
      <c r="E127" s="22">
        <v>0</v>
      </c>
      <c r="F127" s="22">
        <v>2000</v>
      </c>
      <c r="G127" s="22">
        <v>1151.9</v>
      </c>
      <c r="H127" s="223">
        <f>(G127/F127)*100</f>
        <v>57.595000000000006</v>
      </c>
    </row>
    <row r="128" spans="1:8" ht="15">
      <c r="A128" s="48"/>
      <c r="B128" s="42">
        <v>3745</v>
      </c>
      <c r="C128" s="21">
        <v>2324</v>
      </c>
      <c r="D128" s="21" t="s">
        <v>139</v>
      </c>
      <c r="E128" s="22">
        <v>2000</v>
      </c>
      <c r="F128" s="22">
        <v>0</v>
      </c>
      <c r="G128" s="22">
        <v>8.2</v>
      </c>
      <c r="H128" s="223" t="e">
        <f>(G128/F128)*100</f>
        <v>#DIV/0!</v>
      </c>
    </row>
    <row r="129" spans="1:8" ht="15.75" thickBot="1">
      <c r="A129" s="49"/>
      <c r="B129" s="28"/>
      <c r="C129" s="28"/>
      <c r="D129" s="28"/>
      <c r="E129" s="29"/>
      <c r="F129" s="29"/>
      <c r="G129" s="29"/>
      <c r="H129" s="224"/>
    </row>
    <row r="130" spans="1:8" s="33" customFormat="1" ht="21.75" customHeight="1" thickBot="1" thickTop="1">
      <c r="A130" s="50"/>
      <c r="B130" s="30"/>
      <c r="C130" s="30"/>
      <c r="D130" s="31" t="s">
        <v>140</v>
      </c>
      <c r="E130" s="32">
        <f>SUM(E62:E129)</f>
        <v>82784</v>
      </c>
      <c r="F130" s="32">
        <f>SUM(F62:F129)</f>
        <v>72274.29999999999</v>
      </c>
      <c r="G130" s="32">
        <f>SUM(G62:G129)</f>
        <v>13112.7</v>
      </c>
      <c r="H130" s="225">
        <f>(G130/F130)*100</f>
        <v>18.142963681419264</v>
      </c>
    </row>
    <row r="131" spans="1:8" ht="15" customHeight="1">
      <c r="A131" s="51"/>
      <c r="B131" s="51"/>
      <c r="C131" s="51"/>
      <c r="D131" s="14"/>
      <c r="E131" s="52"/>
      <c r="F131" s="52"/>
      <c r="G131" s="10"/>
      <c r="H131" s="216"/>
    </row>
    <row r="132" spans="1:8" ht="15" customHeight="1">
      <c r="A132" s="51"/>
      <c r="B132" s="51"/>
      <c r="C132" s="51"/>
      <c r="D132" s="14"/>
      <c r="E132" s="52"/>
      <c r="F132" s="52"/>
      <c r="G132" s="52"/>
      <c r="H132" s="227"/>
    </row>
    <row r="133" spans="1:8" ht="15" customHeight="1" thickBot="1">
      <c r="A133" s="51"/>
      <c r="B133" s="51"/>
      <c r="C133" s="51"/>
      <c r="D133" s="14"/>
      <c r="E133" s="52"/>
      <c r="F133" s="52"/>
      <c r="G133" s="52"/>
      <c r="H133" s="227"/>
    </row>
    <row r="134" spans="1:8" ht="15.75">
      <c r="A134" s="208" t="s">
        <v>25</v>
      </c>
      <c r="B134" s="208" t="s">
        <v>26</v>
      </c>
      <c r="C134" s="208" t="s">
        <v>27</v>
      </c>
      <c r="D134" s="209" t="s">
        <v>28</v>
      </c>
      <c r="E134" s="210" t="s">
        <v>29</v>
      </c>
      <c r="F134" s="210" t="s">
        <v>29</v>
      </c>
      <c r="G134" s="210" t="s">
        <v>8</v>
      </c>
      <c r="H134" s="220" t="s">
        <v>30</v>
      </c>
    </row>
    <row r="135" spans="1:8" ht="15.75" customHeight="1" thickBot="1">
      <c r="A135" s="211"/>
      <c r="B135" s="211"/>
      <c r="C135" s="211"/>
      <c r="D135" s="212"/>
      <c r="E135" s="213" t="s">
        <v>31</v>
      </c>
      <c r="F135" s="213" t="s">
        <v>32</v>
      </c>
      <c r="G135" s="214" t="s">
        <v>33</v>
      </c>
      <c r="H135" s="221" t="s">
        <v>34</v>
      </c>
    </row>
    <row r="136" spans="1:8" ht="16.5" customHeight="1" thickTop="1">
      <c r="A136" s="35">
        <v>30</v>
      </c>
      <c r="B136" s="18"/>
      <c r="C136" s="18"/>
      <c r="D136" s="19" t="s">
        <v>141</v>
      </c>
      <c r="E136" s="53"/>
      <c r="F136" s="53"/>
      <c r="G136" s="53"/>
      <c r="H136" s="228"/>
    </row>
    <row r="137" spans="1:8" ht="15" customHeight="1">
      <c r="A137" s="54"/>
      <c r="B137" s="55"/>
      <c r="C137" s="55"/>
      <c r="D137" s="55"/>
      <c r="E137" s="22"/>
      <c r="F137" s="22"/>
      <c r="G137" s="22"/>
      <c r="H137" s="223"/>
    </row>
    <row r="138" spans="1:8" ht="15">
      <c r="A138" s="24"/>
      <c r="B138" s="21"/>
      <c r="C138" s="21">
        <v>1361</v>
      </c>
      <c r="D138" s="21" t="s">
        <v>37</v>
      </c>
      <c r="E138" s="56">
        <v>0</v>
      </c>
      <c r="F138" s="56">
        <v>0</v>
      </c>
      <c r="G138" s="56">
        <v>0.8</v>
      </c>
      <c r="H138" s="223" t="e">
        <f aca="true" t="shared" si="2" ref="H138:H170">(G138/F138)*100</f>
        <v>#DIV/0!</v>
      </c>
    </row>
    <row r="139" spans="1:8" ht="15">
      <c r="A139" s="24"/>
      <c r="B139" s="21"/>
      <c r="C139" s="21">
        <v>2460</v>
      </c>
      <c r="D139" s="21" t="s">
        <v>142</v>
      </c>
      <c r="E139" s="56">
        <v>0</v>
      </c>
      <c r="F139" s="56">
        <v>0</v>
      </c>
      <c r="G139" s="56">
        <v>7</v>
      </c>
      <c r="H139" s="223" t="e">
        <f t="shared" si="2"/>
        <v>#DIV/0!</v>
      </c>
    </row>
    <row r="140" spans="1:8" ht="15" customHeight="1" hidden="1">
      <c r="A140" s="24">
        <v>98071</v>
      </c>
      <c r="B140" s="21"/>
      <c r="C140" s="21">
        <v>4111</v>
      </c>
      <c r="D140" s="21" t="s">
        <v>143</v>
      </c>
      <c r="E140" s="56"/>
      <c r="F140" s="56"/>
      <c r="G140" s="56"/>
      <c r="H140" s="223" t="e">
        <f t="shared" si="2"/>
        <v>#DIV/0!</v>
      </c>
    </row>
    <row r="141" spans="1:8" ht="15" customHeight="1" hidden="1">
      <c r="A141" s="24">
        <v>98187</v>
      </c>
      <c r="B141" s="21"/>
      <c r="C141" s="21">
        <v>4111</v>
      </c>
      <c r="D141" s="21" t="s">
        <v>144</v>
      </c>
      <c r="E141" s="56"/>
      <c r="F141" s="56"/>
      <c r="G141" s="56"/>
      <c r="H141" s="223" t="e">
        <f t="shared" si="2"/>
        <v>#DIV/0!</v>
      </c>
    </row>
    <row r="142" spans="1:8" ht="15" hidden="1">
      <c r="A142" s="24">
        <v>98008</v>
      </c>
      <c r="B142" s="21"/>
      <c r="C142" s="21">
        <v>4111</v>
      </c>
      <c r="D142" s="21" t="s">
        <v>145</v>
      </c>
      <c r="E142" s="22"/>
      <c r="F142" s="22"/>
      <c r="G142" s="22"/>
      <c r="H142" s="223" t="e">
        <f t="shared" si="2"/>
        <v>#DIV/0!</v>
      </c>
    </row>
    <row r="143" spans="1:8" ht="15">
      <c r="A143" s="24">
        <v>98348</v>
      </c>
      <c r="B143" s="21"/>
      <c r="C143" s="21">
        <v>4111</v>
      </c>
      <c r="D143" s="21" t="s">
        <v>146</v>
      </c>
      <c r="E143" s="20">
        <v>0</v>
      </c>
      <c r="F143" s="20">
        <v>521</v>
      </c>
      <c r="G143" s="22">
        <v>521</v>
      </c>
      <c r="H143" s="223">
        <f t="shared" si="2"/>
        <v>100</v>
      </c>
    </row>
    <row r="144" spans="1:8" ht="14.25" customHeight="1">
      <c r="A144" s="24"/>
      <c r="B144" s="21"/>
      <c r="C144" s="21">
        <v>4116</v>
      </c>
      <c r="D144" s="21" t="s">
        <v>147</v>
      </c>
      <c r="E144" s="56">
        <v>0</v>
      </c>
      <c r="F144" s="56">
        <v>418.1</v>
      </c>
      <c r="G144" s="56">
        <f>44+249.3</f>
        <v>293.3</v>
      </c>
      <c r="H144" s="223">
        <f t="shared" si="2"/>
        <v>70.15068165510642</v>
      </c>
    </row>
    <row r="145" spans="1:8" ht="15" customHeight="1">
      <c r="A145" s="21">
        <v>13011</v>
      </c>
      <c r="B145" s="21"/>
      <c r="C145" s="21">
        <v>4116</v>
      </c>
      <c r="D145" s="21" t="s">
        <v>148</v>
      </c>
      <c r="E145" s="22">
        <v>0</v>
      </c>
      <c r="F145" s="22">
        <v>4511</v>
      </c>
      <c r="G145" s="22">
        <v>4511</v>
      </c>
      <c r="H145" s="223">
        <f t="shared" si="2"/>
        <v>100</v>
      </c>
    </row>
    <row r="146" spans="1:8" ht="15" customHeight="1">
      <c r="A146" s="21">
        <v>14013</v>
      </c>
      <c r="B146" s="21"/>
      <c r="C146" s="21">
        <v>4116</v>
      </c>
      <c r="D146" s="21" t="s">
        <v>149</v>
      </c>
      <c r="E146" s="22">
        <v>3207</v>
      </c>
      <c r="F146" s="22">
        <v>3207</v>
      </c>
      <c r="G146" s="22">
        <v>0</v>
      </c>
      <c r="H146" s="223">
        <f t="shared" si="2"/>
        <v>0</v>
      </c>
    </row>
    <row r="147" spans="1:8" ht="15" customHeight="1" hidden="1">
      <c r="A147" s="24"/>
      <c r="B147" s="21"/>
      <c r="C147" s="21">
        <v>4121</v>
      </c>
      <c r="D147" s="21" t="s">
        <v>150</v>
      </c>
      <c r="E147" s="56"/>
      <c r="F147" s="56"/>
      <c r="G147" s="56"/>
      <c r="H147" s="223" t="e">
        <f t="shared" si="2"/>
        <v>#DIV/0!</v>
      </c>
    </row>
    <row r="148" spans="1:8" ht="15" customHeight="1" hidden="1">
      <c r="A148" s="24"/>
      <c r="B148" s="21"/>
      <c r="C148" s="21">
        <v>4122</v>
      </c>
      <c r="D148" s="21" t="s">
        <v>151</v>
      </c>
      <c r="E148" s="56"/>
      <c r="F148" s="56"/>
      <c r="G148" s="56"/>
      <c r="H148" s="223" t="e">
        <f t="shared" si="2"/>
        <v>#DIV/0!</v>
      </c>
    </row>
    <row r="149" spans="1:8" ht="15" hidden="1">
      <c r="A149" s="24"/>
      <c r="B149" s="21"/>
      <c r="C149" s="21">
        <v>4132</v>
      </c>
      <c r="D149" s="21" t="s">
        <v>152</v>
      </c>
      <c r="E149" s="56"/>
      <c r="F149" s="56"/>
      <c r="G149" s="56"/>
      <c r="H149" s="223" t="e">
        <f t="shared" si="2"/>
        <v>#DIV/0!</v>
      </c>
    </row>
    <row r="150" spans="1:8" ht="15" hidden="1">
      <c r="A150" s="24"/>
      <c r="B150" s="21"/>
      <c r="C150" s="21">
        <v>4216</v>
      </c>
      <c r="D150" s="21" t="s">
        <v>153</v>
      </c>
      <c r="E150" s="56"/>
      <c r="F150" s="56"/>
      <c r="G150" s="56"/>
      <c r="H150" s="223" t="e">
        <f t="shared" si="2"/>
        <v>#DIV/0!</v>
      </c>
    </row>
    <row r="151" spans="1:8" ht="15" customHeight="1" hidden="1">
      <c r="A151" s="24"/>
      <c r="B151" s="21"/>
      <c r="C151" s="21">
        <v>4222</v>
      </c>
      <c r="D151" s="21" t="s">
        <v>154</v>
      </c>
      <c r="E151" s="56"/>
      <c r="F151" s="56"/>
      <c r="G151" s="56"/>
      <c r="H151" s="223" t="e">
        <f t="shared" si="2"/>
        <v>#DIV/0!</v>
      </c>
    </row>
    <row r="152" spans="1:8" ht="15" customHeight="1" hidden="1">
      <c r="A152" s="24">
        <v>14004</v>
      </c>
      <c r="B152" s="21"/>
      <c r="C152" s="21">
        <v>4122</v>
      </c>
      <c r="D152" s="21" t="s">
        <v>155</v>
      </c>
      <c r="E152" s="20"/>
      <c r="F152" s="20"/>
      <c r="G152" s="26"/>
      <c r="H152" s="223" t="e">
        <f t="shared" si="2"/>
        <v>#DIV/0!</v>
      </c>
    </row>
    <row r="153" spans="1:8" ht="15" customHeight="1" hidden="1">
      <c r="A153" s="24">
        <v>14022</v>
      </c>
      <c r="B153" s="21"/>
      <c r="C153" s="21">
        <v>4122</v>
      </c>
      <c r="D153" s="21" t="s">
        <v>156</v>
      </c>
      <c r="E153" s="20"/>
      <c r="F153" s="20"/>
      <c r="G153" s="26"/>
      <c r="H153" s="223" t="e">
        <f t="shared" si="2"/>
        <v>#DIV/0!</v>
      </c>
    </row>
    <row r="154" spans="1:8" ht="15">
      <c r="A154" s="24"/>
      <c r="B154" s="21">
        <v>3341</v>
      </c>
      <c r="C154" s="21">
        <v>2111</v>
      </c>
      <c r="D154" s="21" t="s">
        <v>157</v>
      </c>
      <c r="E154" s="57">
        <v>3</v>
      </c>
      <c r="F154" s="57">
        <v>3</v>
      </c>
      <c r="G154" s="57">
        <v>0.7</v>
      </c>
      <c r="H154" s="223">
        <f t="shared" si="2"/>
        <v>23.333333333333332</v>
      </c>
    </row>
    <row r="155" spans="1:8" ht="15">
      <c r="A155" s="24"/>
      <c r="B155" s="21">
        <v>3349</v>
      </c>
      <c r="C155" s="21">
        <v>2111</v>
      </c>
      <c r="D155" s="21" t="s">
        <v>158</v>
      </c>
      <c r="E155" s="57">
        <v>900</v>
      </c>
      <c r="F155" s="57">
        <v>900</v>
      </c>
      <c r="G155" s="57">
        <v>416.1</v>
      </c>
      <c r="H155" s="223">
        <f t="shared" si="2"/>
        <v>46.233333333333334</v>
      </c>
    </row>
    <row r="156" spans="1:8" ht="15">
      <c r="A156" s="24"/>
      <c r="B156" s="21">
        <v>3631</v>
      </c>
      <c r="C156" s="21">
        <v>2322</v>
      </c>
      <c r="D156" s="21" t="s">
        <v>135</v>
      </c>
      <c r="E156" s="22">
        <v>0</v>
      </c>
      <c r="F156" s="22">
        <v>0</v>
      </c>
      <c r="G156" s="22">
        <v>12.9</v>
      </c>
      <c r="H156" s="223" t="e">
        <f t="shared" si="2"/>
        <v>#DIV/0!</v>
      </c>
    </row>
    <row r="157" spans="1:8" ht="15">
      <c r="A157" s="24"/>
      <c r="B157" s="21">
        <v>5512</v>
      </c>
      <c r="C157" s="21">
        <v>2322</v>
      </c>
      <c r="D157" s="21" t="s">
        <v>159</v>
      </c>
      <c r="E157" s="22">
        <v>0</v>
      </c>
      <c r="F157" s="22">
        <v>0</v>
      </c>
      <c r="G157" s="22">
        <v>27.1</v>
      </c>
      <c r="H157" s="223" t="e">
        <f t="shared" si="2"/>
        <v>#DIV/0!</v>
      </c>
    </row>
    <row r="158" spans="1:8" ht="15">
      <c r="A158" s="24"/>
      <c r="B158" s="21">
        <v>5512</v>
      </c>
      <c r="C158" s="21">
        <v>2324</v>
      </c>
      <c r="D158" s="21" t="s">
        <v>160</v>
      </c>
      <c r="E158" s="22">
        <v>139</v>
      </c>
      <c r="F158" s="22">
        <v>139</v>
      </c>
      <c r="G158" s="22">
        <v>11.2</v>
      </c>
      <c r="H158" s="223">
        <f t="shared" si="2"/>
        <v>8.057553956834532</v>
      </c>
    </row>
    <row r="159" spans="1:8" ht="15">
      <c r="A159" s="24"/>
      <c r="B159" s="21">
        <v>5512</v>
      </c>
      <c r="C159" s="21">
        <v>3113</v>
      </c>
      <c r="D159" s="21" t="s">
        <v>161</v>
      </c>
      <c r="E159" s="22">
        <v>0</v>
      </c>
      <c r="F159" s="22">
        <v>0</v>
      </c>
      <c r="G159" s="20">
        <v>562</v>
      </c>
      <c r="H159" s="223" t="e">
        <f t="shared" si="2"/>
        <v>#DIV/0!</v>
      </c>
    </row>
    <row r="160" spans="1:8" ht="15">
      <c r="A160" s="24"/>
      <c r="B160" s="21">
        <v>5512</v>
      </c>
      <c r="C160" s="21">
        <v>3122</v>
      </c>
      <c r="D160" s="21" t="s">
        <v>162</v>
      </c>
      <c r="E160" s="22">
        <v>7256</v>
      </c>
      <c r="F160" s="22">
        <v>7256</v>
      </c>
      <c r="G160" s="20">
        <v>0</v>
      </c>
      <c r="H160" s="223">
        <f t="shared" si="2"/>
        <v>0</v>
      </c>
    </row>
    <row r="161" spans="1:8" ht="15">
      <c r="A161" s="24"/>
      <c r="B161" s="21">
        <v>6171</v>
      </c>
      <c r="C161" s="21">
        <v>2111</v>
      </c>
      <c r="D161" s="21" t="s">
        <v>163</v>
      </c>
      <c r="E161" s="57">
        <v>150</v>
      </c>
      <c r="F161" s="57">
        <v>150</v>
      </c>
      <c r="G161" s="57">
        <v>122.7</v>
      </c>
      <c r="H161" s="223">
        <f t="shared" si="2"/>
        <v>81.80000000000001</v>
      </c>
    </row>
    <row r="162" spans="1:8" ht="15">
      <c r="A162" s="24"/>
      <c r="B162" s="21">
        <v>6171</v>
      </c>
      <c r="C162" s="21">
        <v>2132</v>
      </c>
      <c r="D162" s="21" t="s">
        <v>164</v>
      </c>
      <c r="E162" s="22">
        <v>72</v>
      </c>
      <c r="F162" s="22">
        <v>72</v>
      </c>
      <c r="G162" s="22">
        <v>102.5</v>
      </c>
      <c r="H162" s="223">
        <f t="shared" si="2"/>
        <v>142.36111111111111</v>
      </c>
    </row>
    <row r="163" spans="1:8" ht="15" hidden="1">
      <c r="A163" s="24"/>
      <c r="B163" s="21">
        <v>6171</v>
      </c>
      <c r="C163" s="21">
        <v>2210</v>
      </c>
      <c r="D163" s="21" t="s">
        <v>165</v>
      </c>
      <c r="E163" s="22"/>
      <c r="F163" s="22"/>
      <c r="G163" s="22"/>
      <c r="H163" s="223" t="e">
        <f t="shared" si="2"/>
        <v>#DIV/0!</v>
      </c>
    </row>
    <row r="164" spans="1:8" ht="15" hidden="1">
      <c r="A164" s="24"/>
      <c r="B164" s="21">
        <v>6171</v>
      </c>
      <c r="C164" s="21">
        <v>2133</v>
      </c>
      <c r="D164" s="21" t="s">
        <v>166</v>
      </c>
      <c r="E164" s="57"/>
      <c r="F164" s="57"/>
      <c r="G164" s="57"/>
      <c r="H164" s="223" t="e">
        <f t="shared" si="2"/>
        <v>#DIV/0!</v>
      </c>
    </row>
    <row r="165" spans="1:8" ht="15">
      <c r="A165" s="24"/>
      <c r="B165" s="21">
        <v>6171</v>
      </c>
      <c r="C165" s="21">
        <v>2310</v>
      </c>
      <c r="D165" s="21" t="s">
        <v>167</v>
      </c>
      <c r="E165" s="22">
        <v>0</v>
      </c>
      <c r="F165" s="22">
        <v>0</v>
      </c>
      <c r="G165" s="57">
        <v>38</v>
      </c>
      <c r="H165" s="223" t="e">
        <f t="shared" si="2"/>
        <v>#DIV/0!</v>
      </c>
    </row>
    <row r="166" spans="1:8" ht="15">
      <c r="A166" s="24"/>
      <c r="B166" s="21">
        <v>6171</v>
      </c>
      <c r="C166" s="21">
        <v>2322</v>
      </c>
      <c r="D166" s="21" t="s">
        <v>168</v>
      </c>
      <c r="E166" s="22">
        <v>0</v>
      </c>
      <c r="F166" s="22">
        <v>0</v>
      </c>
      <c r="G166" s="22">
        <v>3.5</v>
      </c>
      <c r="H166" s="223" t="e">
        <f t="shared" si="2"/>
        <v>#DIV/0!</v>
      </c>
    </row>
    <row r="167" spans="1:8" ht="15">
      <c r="A167" s="24"/>
      <c r="B167" s="21">
        <v>6171</v>
      </c>
      <c r="C167" s="21">
        <v>2324</v>
      </c>
      <c r="D167" s="21" t="s">
        <v>169</v>
      </c>
      <c r="E167" s="22">
        <v>50</v>
      </c>
      <c r="F167" s="22">
        <v>50</v>
      </c>
      <c r="G167" s="22">
        <v>255.1</v>
      </c>
      <c r="H167" s="223">
        <f t="shared" si="2"/>
        <v>510.20000000000005</v>
      </c>
    </row>
    <row r="168" spans="1:8" ht="15">
      <c r="A168" s="24"/>
      <c r="B168" s="21">
        <v>6171</v>
      </c>
      <c r="C168" s="21">
        <v>2329</v>
      </c>
      <c r="D168" s="21" t="s">
        <v>170</v>
      </c>
      <c r="E168" s="22">
        <v>0</v>
      </c>
      <c r="F168" s="22">
        <v>0</v>
      </c>
      <c r="G168" s="22">
        <v>5.8</v>
      </c>
      <c r="H168" s="223" t="e">
        <f t="shared" si="2"/>
        <v>#DIV/0!</v>
      </c>
    </row>
    <row r="169" spans="1:8" ht="15" hidden="1">
      <c r="A169" s="24"/>
      <c r="B169" s="21">
        <v>6409</v>
      </c>
      <c r="C169" s="21">
        <v>2328</v>
      </c>
      <c r="D169" s="21" t="s">
        <v>171</v>
      </c>
      <c r="E169" s="22"/>
      <c r="F169" s="22"/>
      <c r="G169" s="22"/>
      <c r="H169" s="223" t="e">
        <f t="shared" si="2"/>
        <v>#DIV/0!</v>
      </c>
    </row>
    <row r="170" spans="1:8" ht="15">
      <c r="A170" s="24"/>
      <c r="B170" s="21"/>
      <c r="C170" s="21"/>
      <c r="D170" s="21"/>
      <c r="E170" s="22">
        <v>0</v>
      </c>
      <c r="F170" s="22">
        <v>0</v>
      </c>
      <c r="G170" s="22">
        <v>0</v>
      </c>
      <c r="H170" s="223" t="e">
        <f t="shared" si="2"/>
        <v>#DIV/0!</v>
      </c>
    </row>
    <row r="171" spans="1:8" ht="15.75" thickBot="1">
      <c r="A171" s="58"/>
      <c r="B171" s="59"/>
      <c r="C171" s="59"/>
      <c r="D171" s="59"/>
      <c r="E171" s="60"/>
      <c r="F171" s="60"/>
      <c r="G171" s="60"/>
      <c r="H171" s="229"/>
    </row>
    <row r="172" spans="1:8" s="33" customFormat="1" ht="21.75" customHeight="1" thickBot="1" thickTop="1">
      <c r="A172" s="61"/>
      <c r="B172" s="62"/>
      <c r="C172" s="62"/>
      <c r="D172" s="63" t="s">
        <v>172</v>
      </c>
      <c r="E172" s="64">
        <f>SUM(E138:E171)</f>
        <v>11777</v>
      </c>
      <c r="F172" s="64">
        <f>SUM(F138:F171)</f>
        <v>17227.1</v>
      </c>
      <c r="G172" s="64">
        <f>SUM(G137:G171)</f>
        <v>6890.700000000001</v>
      </c>
      <c r="H172" s="225">
        <f>(G172/F172)*100</f>
        <v>39.99918732694418</v>
      </c>
    </row>
    <row r="173" spans="1:8" ht="15" customHeight="1">
      <c r="A173" s="51"/>
      <c r="B173" s="51"/>
      <c r="C173" s="51"/>
      <c r="D173" s="14"/>
      <c r="E173" s="52"/>
      <c r="F173" s="52"/>
      <c r="G173" s="52"/>
      <c r="H173" s="227"/>
    </row>
    <row r="174" spans="1:8" ht="15" customHeight="1">
      <c r="A174" s="51"/>
      <c r="B174" s="51"/>
      <c r="C174" s="51"/>
      <c r="D174" s="14"/>
      <c r="E174" s="52"/>
      <c r="F174" s="52"/>
      <c r="G174" s="52"/>
      <c r="H174" s="227"/>
    </row>
    <row r="175" spans="1:8" ht="12.75" customHeight="1" hidden="1">
      <c r="A175" s="51"/>
      <c r="B175" s="51"/>
      <c r="C175" s="51"/>
      <c r="D175" s="14"/>
      <c r="E175" s="52"/>
      <c r="F175" s="52"/>
      <c r="G175" s="52"/>
      <c r="H175" s="227"/>
    </row>
    <row r="176" spans="1:8" ht="15" customHeight="1" thickBot="1">
      <c r="A176" s="51"/>
      <c r="B176" s="51"/>
      <c r="C176" s="51"/>
      <c r="D176" s="14"/>
      <c r="E176" s="52"/>
      <c r="F176" s="52"/>
      <c r="G176" s="52"/>
      <c r="H176" s="227"/>
    </row>
    <row r="177" spans="1:8" ht="15.75">
      <c r="A177" s="208" t="s">
        <v>25</v>
      </c>
      <c r="B177" s="208" t="s">
        <v>26</v>
      </c>
      <c r="C177" s="208" t="s">
        <v>27</v>
      </c>
      <c r="D177" s="209" t="s">
        <v>28</v>
      </c>
      <c r="E177" s="210" t="s">
        <v>29</v>
      </c>
      <c r="F177" s="210" t="s">
        <v>29</v>
      </c>
      <c r="G177" s="210" t="s">
        <v>8</v>
      </c>
      <c r="H177" s="220" t="s">
        <v>30</v>
      </c>
    </row>
    <row r="178" spans="1:8" ht="15.75" customHeight="1" thickBot="1">
      <c r="A178" s="211"/>
      <c r="B178" s="211"/>
      <c r="C178" s="211"/>
      <c r="D178" s="212"/>
      <c r="E178" s="213" t="s">
        <v>31</v>
      </c>
      <c r="F178" s="213" t="s">
        <v>32</v>
      </c>
      <c r="G178" s="214" t="s">
        <v>33</v>
      </c>
      <c r="H178" s="221" t="s">
        <v>34</v>
      </c>
    </row>
    <row r="179" spans="1:8" ht="16.5" customHeight="1" thickTop="1">
      <c r="A179" s="18">
        <v>50</v>
      </c>
      <c r="B179" s="18"/>
      <c r="C179" s="18"/>
      <c r="D179" s="19" t="s">
        <v>173</v>
      </c>
      <c r="E179" s="20"/>
      <c r="F179" s="20"/>
      <c r="G179" s="20"/>
      <c r="H179" s="222"/>
    </row>
    <row r="180" spans="1:8" ht="15" customHeight="1">
      <c r="A180" s="21"/>
      <c r="B180" s="21"/>
      <c r="C180" s="21"/>
      <c r="D180" s="55"/>
      <c r="E180" s="22"/>
      <c r="F180" s="22"/>
      <c r="G180" s="22"/>
      <c r="H180" s="223"/>
    </row>
    <row r="181" spans="1:8" ht="15" hidden="1">
      <c r="A181" s="21"/>
      <c r="B181" s="21"/>
      <c r="C181" s="21">
        <v>1361</v>
      </c>
      <c r="D181" s="21" t="s">
        <v>37</v>
      </c>
      <c r="E181" s="22"/>
      <c r="F181" s="22"/>
      <c r="G181" s="22"/>
      <c r="H181" s="223" t="e">
        <f>(#REF!/F181)*100</f>
        <v>#REF!</v>
      </c>
    </row>
    <row r="182" spans="1:8" ht="15" hidden="1">
      <c r="A182" s="21"/>
      <c r="B182" s="21"/>
      <c r="C182" s="21">
        <v>2451</v>
      </c>
      <c r="D182" s="21" t="s">
        <v>174</v>
      </c>
      <c r="E182" s="22"/>
      <c r="F182" s="22"/>
      <c r="G182" s="22"/>
      <c r="H182" s="223" t="e">
        <f>(#REF!/F182)*100</f>
        <v>#REF!</v>
      </c>
    </row>
    <row r="183" spans="1:8" ht="15">
      <c r="A183" s="21">
        <v>13010</v>
      </c>
      <c r="B183" s="21"/>
      <c r="C183" s="21">
        <v>4116</v>
      </c>
      <c r="D183" s="21" t="s">
        <v>175</v>
      </c>
      <c r="E183" s="22">
        <v>624</v>
      </c>
      <c r="F183" s="22">
        <v>796</v>
      </c>
      <c r="G183" s="22">
        <v>628</v>
      </c>
      <c r="H183" s="223">
        <f aca="true" t="shared" si="3" ref="H183:H201">(G183/F183)*100</f>
        <v>78.89447236180904</v>
      </c>
    </row>
    <row r="184" spans="1:8" ht="15" hidden="1">
      <c r="A184" s="21">
        <v>434</v>
      </c>
      <c r="B184" s="21"/>
      <c r="C184" s="21">
        <v>4122</v>
      </c>
      <c r="D184" s="21" t="s">
        <v>176</v>
      </c>
      <c r="E184" s="22"/>
      <c r="F184" s="22"/>
      <c r="G184" s="22"/>
      <c r="H184" s="223" t="e">
        <f t="shared" si="3"/>
        <v>#DIV/0!</v>
      </c>
    </row>
    <row r="185" spans="1:8" ht="15">
      <c r="A185" s="21">
        <v>13233</v>
      </c>
      <c r="B185" s="21"/>
      <c r="C185" s="21">
        <v>4116</v>
      </c>
      <c r="D185" s="21" t="s">
        <v>177</v>
      </c>
      <c r="E185" s="22">
        <v>0</v>
      </c>
      <c r="F185" s="22">
        <v>2220</v>
      </c>
      <c r="G185" s="22">
        <v>1566.4</v>
      </c>
      <c r="H185" s="223">
        <f t="shared" si="3"/>
        <v>70.55855855855856</v>
      </c>
    </row>
    <row r="186" spans="1:8" ht="15">
      <c r="A186" s="21">
        <v>433</v>
      </c>
      <c r="B186" s="21"/>
      <c r="C186" s="21">
        <v>4122</v>
      </c>
      <c r="D186" s="21" t="s">
        <v>178</v>
      </c>
      <c r="E186" s="22">
        <v>0</v>
      </c>
      <c r="F186" s="22">
        <v>40</v>
      </c>
      <c r="G186" s="22">
        <v>40</v>
      </c>
      <c r="H186" s="223">
        <f t="shared" si="3"/>
        <v>100</v>
      </c>
    </row>
    <row r="187" spans="1:8" ht="15" customHeight="1">
      <c r="A187" s="21"/>
      <c r="B187" s="21">
        <v>3599</v>
      </c>
      <c r="C187" s="21">
        <v>2324</v>
      </c>
      <c r="D187" s="21" t="s">
        <v>179</v>
      </c>
      <c r="E187" s="22">
        <v>5</v>
      </c>
      <c r="F187" s="22">
        <v>5</v>
      </c>
      <c r="G187" s="22">
        <v>2.1</v>
      </c>
      <c r="H187" s="223">
        <f t="shared" si="3"/>
        <v>42.00000000000001</v>
      </c>
    </row>
    <row r="188" spans="1:8" ht="15" customHeight="1">
      <c r="A188" s="21"/>
      <c r="B188" s="21">
        <v>4171</v>
      </c>
      <c r="C188" s="21">
        <v>2229</v>
      </c>
      <c r="D188" s="21" t="s">
        <v>180</v>
      </c>
      <c r="E188" s="22">
        <v>7</v>
      </c>
      <c r="F188" s="22">
        <v>7</v>
      </c>
      <c r="G188" s="22">
        <v>3.7</v>
      </c>
      <c r="H188" s="223">
        <f t="shared" si="3"/>
        <v>52.85714285714286</v>
      </c>
    </row>
    <row r="189" spans="1:8" ht="15" customHeight="1">
      <c r="A189" s="21"/>
      <c r="B189" s="21">
        <v>4179</v>
      </c>
      <c r="C189" s="21">
        <v>2229</v>
      </c>
      <c r="D189" s="21" t="s">
        <v>181</v>
      </c>
      <c r="E189" s="22">
        <v>0</v>
      </c>
      <c r="F189" s="22">
        <v>0</v>
      </c>
      <c r="G189" s="22">
        <v>2.4</v>
      </c>
      <c r="H189" s="223" t="e">
        <f t="shared" si="3"/>
        <v>#DIV/0!</v>
      </c>
    </row>
    <row r="190" spans="1:8" ht="15">
      <c r="A190" s="21"/>
      <c r="B190" s="21">
        <v>4195</v>
      </c>
      <c r="C190" s="21">
        <v>2229</v>
      </c>
      <c r="D190" s="21" t="s">
        <v>182</v>
      </c>
      <c r="E190" s="22">
        <v>24</v>
      </c>
      <c r="F190" s="22">
        <v>24</v>
      </c>
      <c r="G190" s="22">
        <v>6</v>
      </c>
      <c r="H190" s="223">
        <f t="shared" si="3"/>
        <v>25</v>
      </c>
    </row>
    <row r="191" spans="1:8" ht="15" hidden="1">
      <c r="A191" s="21"/>
      <c r="B191" s="21">
        <v>4329</v>
      </c>
      <c r="C191" s="21">
        <v>2229</v>
      </c>
      <c r="D191" s="21" t="s">
        <v>183</v>
      </c>
      <c r="E191" s="22"/>
      <c r="F191" s="22"/>
      <c r="G191" s="22"/>
      <c r="H191" s="223" t="e">
        <f t="shared" si="3"/>
        <v>#DIV/0!</v>
      </c>
    </row>
    <row r="192" spans="1:8" ht="15" hidden="1">
      <c r="A192" s="21"/>
      <c r="B192" s="21">
        <v>4329</v>
      </c>
      <c r="C192" s="21">
        <v>2324</v>
      </c>
      <c r="D192" s="21" t="s">
        <v>184</v>
      </c>
      <c r="E192" s="22"/>
      <c r="F192" s="22"/>
      <c r="G192" s="22"/>
      <c r="H192" s="223" t="e">
        <f t="shared" si="3"/>
        <v>#DIV/0!</v>
      </c>
    </row>
    <row r="193" spans="1:8" ht="15" hidden="1">
      <c r="A193" s="21"/>
      <c r="B193" s="21">
        <v>4342</v>
      </c>
      <c r="C193" s="21">
        <v>2324</v>
      </c>
      <c r="D193" s="21" t="s">
        <v>185</v>
      </c>
      <c r="E193" s="22"/>
      <c r="F193" s="22"/>
      <c r="G193" s="22"/>
      <c r="H193" s="223" t="e">
        <f t="shared" si="3"/>
        <v>#DIV/0!</v>
      </c>
    </row>
    <row r="194" spans="1:8" ht="15" hidden="1">
      <c r="A194" s="21"/>
      <c r="B194" s="21">
        <v>4349</v>
      </c>
      <c r="C194" s="21">
        <v>2229</v>
      </c>
      <c r="D194" s="21" t="s">
        <v>186</v>
      </c>
      <c r="E194" s="22"/>
      <c r="F194" s="22"/>
      <c r="G194" s="22"/>
      <c r="H194" s="223" t="e">
        <f t="shared" si="3"/>
        <v>#DIV/0!</v>
      </c>
    </row>
    <row r="195" spans="1:8" ht="15" hidden="1">
      <c r="A195" s="21"/>
      <c r="B195" s="21">
        <v>4399</v>
      </c>
      <c r="C195" s="21">
        <v>2111</v>
      </c>
      <c r="D195" s="21" t="s">
        <v>187</v>
      </c>
      <c r="E195" s="22"/>
      <c r="F195" s="22"/>
      <c r="G195" s="22"/>
      <c r="H195" s="223" t="e">
        <f t="shared" si="3"/>
        <v>#DIV/0!</v>
      </c>
    </row>
    <row r="196" spans="1:8" ht="15" hidden="1">
      <c r="A196" s="21"/>
      <c r="B196" s="21">
        <v>6171</v>
      </c>
      <c r="C196" s="21">
        <v>2111</v>
      </c>
      <c r="D196" s="21" t="s">
        <v>188</v>
      </c>
      <c r="E196" s="22"/>
      <c r="F196" s="22"/>
      <c r="G196" s="22"/>
      <c r="H196" s="223" t="e">
        <f t="shared" si="3"/>
        <v>#DIV/0!</v>
      </c>
    </row>
    <row r="197" spans="1:8" ht="15">
      <c r="A197" s="24"/>
      <c r="B197" s="21">
        <v>4357</v>
      </c>
      <c r="C197" s="21">
        <v>2122</v>
      </c>
      <c r="D197" s="21" t="s">
        <v>189</v>
      </c>
      <c r="E197" s="22">
        <v>0</v>
      </c>
      <c r="F197" s="22">
        <v>1000</v>
      </c>
      <c r="G197" s="22">
        <v>1000</v>
      </c>
      <c r="H197" s="223">
        <f t="shared" si="3"/>
        <v>100</v>
      </c>
    </row>
    <row r="198" spans="1:8" ht="15">
      <c r="A198" s="21"/>
      <c r="B198" s="21">
        <v>4379</v>
      </c>
      <c r="C198" s="21">
        <v>2212</v>
      </c>
      <c r="D198" s="21" t="s">
        <v>190</v>
      </c>
      <c r="E198" s="22">
        <v>10</v>
      </c>
      <c r="F198" s="22">
        <v>10.3</v>
      </c>
      <c r="G198" s="22">
        <v>8.9</v>
      </c>
      <c r="H198" s="223">
        <f t="shared" si="3"/>
        <v>86.40776699029125</v>
      </c>
    </row>
    <row r="199" spans="1:8" ht="15" hidden="1">
      <c r="A199" s="25"/>
      <c r="B199" s="25">
        <v>4399</v>
      </c>
      <c r="C199" s="25">
        <v>2324</v>
      </c>
      <c r="D199" s="25" t="s">
        <v>191</v>
      </c>
      <c r="E199" s="26"/>
      <c r="F199" s="26"/>
      <c r="G199" s="22"/>
      <c r="H199" s="223" t="e">
        <f t="shared" si="3"/>
        <v>#DIV/0!</v>
      </c>
    </row>
    <row r="200" spans="1:8" ht="15" hidden="1">
      <c r="A200" s="21"/>
      <c r="B200" s="21">
        <v>6171</v>
      </c>
      <c r="C200" s="21">
        <v>2212</v>
      </c>
      <c r="D200" s="21" t="s">
        <v>190</v>
      </c>
      <c r="E200" s="22"/>
      <c r="F200" s="22"/>
      <c r="G200" s="22"/>
      <c r="H200" s="223" t="e">
        <f t="shared" si="3"/>
        <v>#DIV/0!</v>
      </c>
    </row>
    <row r="201" spans="1:8" ht="15">
      <c r="A201" s="25"/>
      <c r="B201" s="21">
        <v>6171</v>
      </c>
      <c r="C201" s="21">
        <v>2324</v>
      </c>
      <c r="D201" s="21" t="s">
        <v>192</v>
      </c>
      <c r="E201" s="22">
        <v>5</v>
      </c>
      <c r="F201" s="22">
        <v>5</v>
      </c>
      <c r="G201" s="22">
        <v>3.5</v>
      </c>
      <c r="H201" s="223">
        <f t="shared" si="3"/>
        <v>70</v>
      </c>
    </row>
    <row r="202" spans="1:8" ht="15" customHeight="1" thickBot="1">
      <c r="A202" s="59"/>
      <c r="B202" s="59"/>
      <c r="C202" s="59"/>
      <c r="D202" s="59"/>
      <c r="E202" s="60"/>
      <c r="F202" s="60"/>
      <c r="G202" s="60"/>
      <c r="H202" s="223"/>
    </row>
    <row r="203" spans="1:8" s="33" customFormat="1" ht="21.75" customHeight="1" thickBot="1" thickTop="1">
      <c r="A203" s="62"/>
      <c r="B203" s="62"/>
      <c r="C203" s="62"/>
      <c r="D203" s="63" t="s">
        <v>193</v>
      </c>
      <c r="E203" s="64">
        <f>SUM(E180:E202)</f>
        <v>675</v>
      </c>
      <c r="F203" s="64">
        <f>SUM(F180:F202)</f>
        <v>4107.3</v>
      </c>
      <c r="G203" s="64">
        <f>SUM(G180:G202)</f>
        <v>3261</v>
      </c>
      <c r="H203" s="225">
        <f>(G203/F203)*100</f>
        <v>79.39522313928859</v>
      </c>
    </row>
    <row r="204" spans="1:8" ht="15" customHeight="1">
      <c r="A204" s="51"/>
      <c r="B204" s="33"/>
      <c r="C204" s="51"/>
      <c r="D204" s="65"/>
      <c r="E204" s="52"/>
      <c r="F204" s="52"/>
      <c r="G204" s="10"/>
      <c r="H204" s="216"/>
    </row>
    <row r="205" spans="1:8" ht="14.25" customHeight="1">
      <c r="A205" s="33"/>
      <c r="B205" s="33"/>
      <c r="C205" s="33"/>
      <c r="D205" s="33"/>
      <c r="E205" s="34"/>
      <c r="F205" s="34"/>
      <c r="G205" s="34"/>
      <c r="H205" s="226"/>
    </row>
    <row r="206" spans="1:8" ht="14.25" customHeight="1" thickBot="1">
      <c r="A206" s="33"/>
      <c r="B206" s="33"/>
      <c r="C206" s="33"/>
      <c r="D206" s="33"/>
      <c r="E206" s="34"/>
      <c r="F206" s="34"/>
      <c r="G206" s="34"/>
      <c r="H206" s="226"/>
    </row>
    <row r="207" spans="1:8" ht="13.5" customHeight="1" hidden="1">
      <c r="A207" s="33"/>
      <c r="B207" s="33"/>
      <c r="C207" s="33"/>
      <c r="D207" s="33"/>
      <c r="E207" s="34"/>
      <c r="F207" s="34"/>
      <c r="G207" s="34"/>
      <c r="H207" s="226"/>
    </row>
    <row r="208" spans="1:8" ht="13.5" customHeight="1" hidden="1">
      <c r="A208" s="33"/>
      <c r="B208" s="33"/>
      <c r="C208" s="33"/>
      <c r="D208" s="33"/>
      <c r="E208" s="34"/>
      <c r="F208" s="34"/>
      <c r="G208" s="34"/>
      <c r="H208" s="226"/>
    </row>
    <row r="209" spans="1:8" ht="13.5" customHeight="1" hidden="1" thickBot="1">
      <c r="A209" s="33"/>
      <c r="B209" s="33"/>
      <c r="C209" s="33"/>
      <c r="D209" s="33"/>
      <c r="E209" s="34"/>
      <c r="F209" s="34"/>
      <c r="G209" s="34"/>
      <c r="H209" s="226"/>
    </row>
    <row r="210" spans="1:8" ht="15.75">
      <c r="A210" s="208" t="s">
        <v>25</v>
      </c>
      <c r="B210" s="208" t="s">
        <v>26</v>
      </c>
      <c r="C210" s="208" t="s">
        <v>27</v>
      </c>
      <c r="D210" s="209" t="s">
        <v>28</v>
      </c>
      <c r="E210" s="210" t="s">
        <v>29</v>
      </c>
      <c r="F210" s="210" t="s">
        <v>29</v>
      </c>
      <c r="G210" s="210" t="s">
        <v>8</v>
      </c>
      <c r="H210" s="220" t="s">
        <v>30</v>
      </c>
    </row>
    <row r="211" spans="1:8" ht="15.75" customHeight="1" thickBot="1">
      <c r="A211" s="211"/>
      <c r="B211" s="211"/>
      <c r="C211" s="211"/>
      <c r="D211" s="212"/>
      <c r="E211" s="213" t="s">
        <v>31</v>
      </c>
      <c r="F211" s="213" t="s">
        <v>32</v>
      </c>
      <c r="G211" s="214" t="s">
        <v>33</v>
      </c>
      <c r="H211" s="221" t="s">
        <v>34</v>
      </c>
    </row>
    <row r="212" spans="1:8" ht="15.75" customHeight="1" thickTop="1">
      <c r="A212" s="18">
        <v>60</v>
      </c>
      <c r="B212" s="18"/>
      <c r="C212" s="18"/>
      <c r="D212" s="19" t="s">
        <v>194</v>
      </c>
      <c r="E212" s="20"/>
      <c r="F212" s="20"/>
      <c r="G212" s="20"/>
      <c r="H212" s="222"/>
    </row>
    <row r="213" spans="1:8" ht="14.25" customHeight="1">
      <c r="A213" s="55"/>
      <c r="B213" s="55"/>
      <c r="C213" s="55"/>
      <c r="D213" s="55"/>
      <c r="E213" s="22"/>
      <c r="F213" s="22"/>
      <c r="G213" s="22"/>
      <c r="H213" s="223"/>
    </row>
    <row r="214" spans="1:8" ht="15" hidden="1">
      <c r="A214" s="21"/>
      <c r="B214" s="21"/>
      <c r="C214" s="21">
        <v>1332</v>
      </c>
      <c r="D214" s="21" t="s">
        <v>195</v>
      </c>
      <c r="E214" s="22"/>
      <c r="F214" s="22"/>
      <c r="G214" s="22"/>
      <c r="H214" s="223" t="e">
        <f>(#REF!/F214)*100</f>
        <v>#REF!</v>
      </c>
    </row>
    <row r="215" spans="1:8" ht="15">
      <c r="A215" s="21"/>
      <c r="B215" s="21"/>
      <c r="C215" s="21">
        <v>1333</v>
      </c>
      <c r="D215" s="21" t="s">
        <v>196</v>
      </c>
      <c r="E215" s="22">
        <v>500</v>
      </c>
      <c r="F215" s="22">
        <v>500</v>
      </c>
      <c r="G215" s="22">
        <v>367.8</v>
      </c>
      <c r="H215" s="223">
        <f aca="true" t="shared" si="4" ref="H215:H227">(G215/F215)*100</f>
        <v>73.56</v>
      </c>
    </row>
    <row r="216" spans="1:8" ht="15">
      <c r="A216" s="21"/>
      <c r="B216" s="21"/>
      <c r="C216" s="21">
        <v>1334</v>
      </c>
      <c r="D216" s="21" t="s">
        <v>197</v>
      </c>
      <c r="E216" s="22">
        <v>40</v>
      </c>
      <c r="F216" s="22">
        <v>40</v>
      </c>
      <c r="G216" s="22">
        <v>62.7</v>
      </c>
      <c r="H216" s="223">
        <f t="shared" si="4"/>
        <v>156.75</v>
      </c>
    </row>
    <row r="217" spans="1:8" ht="15">
      <c r="A217" s="21"/>
      <c r="B217" s="21"/>
      <c r="C217" s="21">
        <v>1335</v>
      </c>
      <c r="D217" s="21" t="s">
        <v>198</v>
      </c>
      <c r="E217" s="22">
        <v>6</v>
      </c>
      <c r="F217" s="22">
        <v>6</v>
      </c>
      <c r="G217" s="22">
        <v>53.7</v>
      </c>
      <c r="H217" s="223">
        <f t="shared" si="4"/>
        <v>895.0000000000001</v>
      </c>
    </row>
    <row r="218" spans="1:8" ht="15">
      <c r="A218" s="21"/>
      <c r="B218" s="21"/>
      <c r="C218" s="21">
        <v>1361</v>
      </c>
      <c r="D218" s="21" t="s">
        <v>37</v>
      </c>
      <c r="E218" s="22">
        <v>240</v>
      </c>
      <c r="F218" s="22">
        <v>240</v>
      </c>
      <c r="G218" s="22">
        <v>199.5</v>
      </c>
      <c r="H218" s="223">
        <f t="shared" si="4"/>
        <v>83.125</v>
      </c>
    </row>
    <row r="219" spans="1:8" ht="15" customHeight="1">
      <c r="A219" s="21">
        <v>29004</v>
      </c>
      <c r="B219" s="21"/>
      <c r="C219" s="21">
        <v>4116</v>
      </c>
      <c r="D219" s="21" t="s">
        <v>199</v>
      </c>
      <c r="E219" s="22">
        <v>0</v>
      </c>
      <c r="F219" s="22">
        <v>113.4</v>
      </c>
      <c r="G219" s="22">
        <v>113.3</v>
      </c>
      <c r="H219" s="223">
        <f t="shared" si="4"/>
        <v>99.91181657848324</v>
      </c>
    </row>
    <row r="220" spans="1:8" ht="15">
      <c r="A220" s="21">
        <v>29008</v>
      </c>
      <c r="B220" s="21"/>
      <c r="C220" s="21">
        <v>4116</v>
      </c>
      <c r="D220" s="21" t="s">
        <v>200</v>
      </c>
      <c r="E220" s="22">
        <v>0</v>
      </c>
      <c r="F220" s="22">
        <v>50.2</v>
      </c>
      <c r="G220" s="22">
        <v>50.1</v>
      </c>
      <c r="H220" s="223">
        <f t="shared" si="4"/>
        <v>99.800796812749</v>
      </c>
    </row>
    <row r="221" spans="1:8" ht="15" hidden="1">
      <c r="A221" s="21">
        <v>29516</v>
      </c>
      <c r="B221" s="21"/>
      <c r="C221" s="21">
        <v>4216</v>
      </c>
      <c r="D221" s="21" t="s">
        <v>201</v>
      </c>
      <c r="E221" s="22"/>
      <c r="F221" s="22"/>
      <c r="G221" s="22"/>
      <c r="H221" s="223" t="e">
        <f t="shared" si="4"/>
        <v>#DIV/0!</v>
      </c>
    </row>
    <row r="222" spans="1:8" ht="15">
      <c r="A222" s="25">
        <v>379</v>
      </c>
      <c r="B222" s="25"/>
      <c r="C222" s="25">
        <v>4122</v>
      </c>
      <c r="D222" s="25" t="s">
        <v>202</v>
      </c>
      <c r="E222" s="26">
        <v>0</v>
      </c>
      <c r="F222" s="26">
        <v>20</v>
      </c>
      <c r="G222" s="26">
        <v>20</v>
      </c>
      <c r="H222" s="223">
        <f t="shared" si="4"/>
        <v>100</v>
      </c>
    </row>
    <row r="223" spans="1:8" ht="15">
      <c r="A223" s="25"/>
      <c r="B223" s="25">
        <v>1014</v>
      </c>
      <c r="C223" s="25">
        <v>2132</v>
      </c>
      <c r="D223" s="25" t="s">
        <v>203</v>
      </c>
      <c r="E223" s="26">
        <v>24</v>
      </c>
      <c r="F223" s="26">
        <v>24</v>
      </c>
      <c r="G223" s="26">
        <v>16.8</v>
      </c>
      <c r="H223" s="223">
        <f t="shared" si="4"/>
        <v>70</v>
      </c>
    </row>
    <row r="224" spans="1:8" ht="15">
      <c r="A224" s="25"/>
      <c r="B224" s="25">
        <v>2119</v>
      </c>
      <c r="C224" s="25">
        <v>2343</v>
      </c>
      <c r="D224" s="25" t="s">
        <v>204</v>
      </c>
      <c r="E224" s="26">
        <v>12000</v>
      </c>
      <c r="F224" s="26">
        <v>12000</v>
      </c>
      <c r="G224" s="26">
        <v>7489.6</v>
      </c>
      <c r="H224" s="223">
        <f t="shared" si="4"/>
        <v>62.413333333333334</v>
      </c>
    </row>
    <row r="225" spans="1:8" ht="15" hidden="1">
      <c r="A225" s="25"/>
      <c r="B225" s="25">
        <v>3749</v>
      </c>
      <c r="C225" s="25">
        <v>2321</v>
      </c>
      <c r="D225" s="25" t="s">
        <v>205</v>
      </c>
      <c r="E225" s="26"/>
      <c r="F225" s="26"/>
      <c r="G225" s="26"/>
      <c r="H225" s="223" t="e">
        <f t="shared" si="4"/>
        <v>#DIV/0!</v>
      </c>
    </row>
    <row r="226" spans="1:8" ht="15">
      <c r="A226" s="21"/>
      <c r="B226" s="21">
        <v>6171</v>
      </c>
      <c r="C226" s="21">
        <v>2212</v>
      </c>
      <c r="D226" s="21" t="s">
        <v>165</v>
      </c>
      <c r="E226" s="22">
        <v>60</v>
      </c>
      <c r="F226" s="22">
        <v>60</v>
      </c>
      <c r="G226" s="22">
        <v>56.8</v>
      </c>
      <c r="H226" s="223">
        <f t="shared" si="4"/>
        <v>94.66666666666667</v>
      </c>
    </row>
    <row r="227" spans="1:8" ht="15">
      <c r="A227" s="21"/>
      <c r="B227" s="21">
        <v>6171</v>
      </c>
      <c r="C227" s="21">
        <v>2324</v>
      </c>
      <c r="D227" s="21" t="s">
        <v>206</v>
      </c>
      <c r="E227" s="22">
        <v>5</v>
      </c>
      <c r="F227" s="22">
        <v>5</v>
      </c>
      <c r="G227" s="22">
        <v>3</v>
      </c>
      <c r="H227" s="223">
        <f t="shared" si="4"/>
        <v>60</v>
      </c>
    </row>
    <row r="228" spans="1:8" ht="15" hidden="1">
      <c r="A228" s="21"/>
      <c r="B228" s="21">
        <v>6171</v>
      </c>
      <c r="C228" s="21">
        <v>2329</v>
      </c>
      <c r="D228" s="21" t="s">
        <v>73</v>
      </c>
      <c r="E228" s="22"/>
      <c r="F228" s="22"/>
      <c r="G228" s="22"/>
      <c r="H228" s="223"/>
    </row>
    <row r="229" spans="1:8" ht="15" customHeight="1" thickBot="1">
      <c r="A229" s="59"/>
      <c r="B229" s="59"/>
      <c r="C229" s="59"/>
      <c r="D229" s="59"/>
      <c r="E229" s="60"/>
      <c r="F229" s="60"/>
      <c r="G229" s="60"/>
      <c r="H229" s="229"/>
    </row>
    <row r="230" spans="1:8" s="33" customFormat="1" ht="21.75" customHeight="1" thickBot="1" thickTop="1">
      <c r="A230" s="62"/>
      <c r="B230" s="62"/>
      <c r="C230" s="62"/>
      <c r="D230" s="63" t="s">
        <v>207</v>
      </c>
      <c r="E230" s="64">
        <f>SUM(E213:E229)</f>
        <v>12875</v>
      </c>
      <c r="F230" s="64">
        <f>SUM(F213:F229)</f>
        <v>13058.6</v>
      </c>
      <c r="G230" s="64">
        <f>SUM(G213:G229)</f>
        <v>8433.3</v>
      </c>
      <c r="H230" s="225">
        <f>(G230/F230)*100</f>
        <v>64.5804297551039</v>
      </c>
    </row>
    <row r="231" spans="1:8" ht="14.25" customHeight="1">
      <c r="A231" s="51"/>
      <c r="B231" s="51"/>
      <c r="C231" s="51"/>
      <c r="D231" s="14"/>
      <c r="E231" s="52"/>
      <c r="F231" s="52"/>
      <c r="G231" s="52"/>
      <c r="H231" s="227"/>
    </row>
    <row r="232" spans="1:8" ht="14.25" customHeight="1" hidden="1">
      <c r="A232" s="51"/>
      <c r="B232" s="51"/>
      <c r="C232" s="51"/>
      <c r="D232" s="14"/>
      <c r="E232" s="52"/>
      <c r="F232" s="52"/>
      <c r="G232" s="52"/>
      <c r="H232" s="227"/>
    </row>
    <row r="233" spans="1:8" ht="14.25" customHeight="1" hidden="1">
      <c r="A233" s="51"/>
      <c r="B233" s="51"/>
      <c r="C233" s="51"/>
      <c r="D233" s="14"/>
      <c r="E233" s="52"/>
      <c r="F233" s="52"/>
      <c r="G233" s="52"/>
      <c r="H233" s="227"/>
    </row>
    <row r="234" spans="1:8" ht="14.25" customHeight="1" hidden="1">
      <c r="A234" s="51"/>
      <c r="B234" s="51"/>
      <c r="C234" s="51"/>
      <c r="D234" s="14"/>
      <c r="E234" s="52"/>
      <c r="F234" s="52"/>
      <c r="G234" s="52"/>
      <c r="H234" s="227"/>
    </row>
    <row r="235" spans="1:8" ht="15" customHeight="1">
      <c r="A235" s="51"/>
      <c r="B235" s="51"/>
      <c r="C235" s="51"/>
      <c r="D235" s="14"/>
      <c r="E235" s="52"/>
      <c r="F235" s="52"/>
      <c r="G235" s="52"/>
      <c r="H235" s="227"/>
    </row>
    <row r="236" spans="1:8" ht="15" customHeight="1" thickBot="1">
      <c r="A236" s="51"/>
      <c r="B236" s="51"/>
      <c r="C236" s="51"/>
      <c r="D236" s="14"/>
      <c r="E236" s="52"/>
      <c r="F236" s="52"/>
      <c r="G236" s="52"/>
      <c r="H236" s="227"/>
    </row>
    <row r="237" spans="1:8" ht="15.75">
      <c r="A237" s="208" t="s">
        <v>25</v>
      </c>
      <c r="B237" s="208" t="s">
        <v>26</v>
      </c>
      <c r="C237" s="208" t="s">
        <v>27</v>
      </c>
      <c r="D237" s="209" t="s">
        <v>28</v>
      </c>
      <c r="E237" s="210" t="s">
        <v>29</v>
      </c>
      <c r="F237" s="210" t="s">
        <v>29</v>
      </c>
      <c r="G237" s="210" t="s">
        <v>8</v>
      </c>
      <c r="H237" s="220" t="s">
        <v>30</v>
      </c>
    </row>
    <row r="238" spans="1:8" ht="15.75" customHeight="1" thickBot="1">
      <c r="A238" s="211"/>
      <c r="B238" s="211"/>
      <c r="C238" s="211"/>
      <c r="D238" s="212"/>
      <c r="E238" s="213" t="s">
        <v>31</v>
      </c>
      <c r="F238" s="213" t="s">
        <v>32</v>
      </c>
      <c r="G238" s="214" t="s">
        <v>33</v>
      </c>
      <c r="H238" s="221" t="s">
        <v>34</v>
      </c>
    </row>
    <row r="239" spans="1:8" ht="15.75" customHeight="1" thickTop="1">
      <c r="A239" s="18">
        <v>80</v>
      </c>
      <c r="B239" s="18"/>
      <c r="C239" s="18"/>
      <c r="D239" s="19" t="s">
        <v>208</v>
      </c>
      <c r="E239" s="20"/>
      <c r="F239" s="20"/>
      <c r="G239" s="20"/>
      <c r="H239" s="222"/>
    </row>
    <row r="240" spans="1:8" ht="15">
      <c r="A240" s="21"/>
      <c r="B240" s="21"/>
      <c r="C240" s="21"/>
      <c r="D240" s="21"/>
      <c r="E240" s="22"/>
      <c r="F240" s="22"/>
      <c r="G240" s="22"/>
      <c r="H240" s="223"/>
    </row>
    <row r="241" spans="1:8" ht="15">
      <c r="A241" s="21"/>
      <c r="B241" s="21"/>
      <c r="C241" s="21">
        <v>1353</v>
      </c>
      <c r="D241" s="21" t="s">
        <v>209</v>
      </c>
      <c r="E241" s="22">
        <v>750</v>
      </c>
      <c r="F241" s="22">
        <v>750</v>
      </c>
      <c r="G241" s="22">
        <v>545.4</v>
      </c>
      <c r="H241" s="223">
        <f aca="true" t="shared" si="5" ref="H241:H254">(G241/F241)*100</f>
        <v>72.72</v>
      </c>
    </row>
    <row r="242" spans="1:8" ht="15">
      <c r="A242" s="21"/>
      <c r="B242" s="21"/>
      <c r="C242" s="21">
        <v>1359</v>
      </c>
      <c r="D242" s="21" t="s">
        <v>210</v>
      </c>
      <c r="E242" s="22">
        <v>0</v>
      </c>
      <c r="F242" s="22">
        <v>0</v>
      </c>
      <c r="G242" s="22">
        <v>-63</v>
      </c>
      <c r="H242" s="223" t="e">
        <f t="shared" si="5"/>
        <v>#DIV/0!</v>
      </c>
    </row>
    <row r="243" spans="1:8" ht="15">
      <c r="A243" s="21"/>
      <c r="B243" s="21"/>
      <c r="C243" s="21">
        <v>1361</v>
      </c>
      <c r="D243" s="21" t="s">
        <v>37</v>
      </c>
      <c r="E243" s="22">
        <v>6200</v>
      </c>
      <c r="F243" s="22">
        <v>6200</v>
      </c>
      <c r="G243" s="22">
        <v>5670.1</v>
      </c>
      <c r="H243" s="223">
        <f t="shared" si="5"/>
        <v>91.45322580645163</v>
      </c>
    </row>
    <row r="244" spans="1:8" ht="15">
      <c r="A244" s="21"/>
      <c r="B244" s="21"/>
      <c r="C244" s="21">
        <v>4121</v>
      </c>
      <c r="D244" s="21" t="s">
        <v>211</v>
      </c>
      <c r="E244" s="26">
        <v>250</v>
      </c>
      <c r="F244" s="26">
        <v>280</v>
      </c>
      <c r="G244" s="26">
        <v>78</v>
      </c>
      <c r="H244" s="223">
        <f t="shared" si="5"/>
        <v>27.857142857142858</v>
      </c>
    </row>
    <row r="245" spans="1:8" ht="15" hidden="1">
      <c r="A245" s="21">
        <v>222</v>
      </c>
      <c r="B245" s="21"/>
      <c r="C245" s="21">
        <v>4122</v>
      </c>
      <c r="D245" s="21" t="s">
        <v>212</v>
      </c>
      <c r="E245" s="26"/>
      <c r="F245" s="26"/>
      <c r="G245" s="26"/>
      <c r="H245" s="223" t="e">
        <f t="shared" si="5"/>
        <v>#DIV/0!</v>
      </c>
    </row>
    <row r="246" spans="1:8" ht="15" hidden="1">
      <c r="A246" s="21"/>
      <c r="B246" s="21">
        <v>2219</v>
      </c>
      <c r="C246" s="21">
        <v>2324</v>
      </c>
      <c r="D246" s="21" t="s">
        <v>213</v>
      </c>
      <c r="E246" s="22"/>
      <c r="F246" s="22"/>
      <c r="G246" s="22"/>
      <c r="H246" s="223" t="e">
        <f t="shared" si="5"/>
        <v>#DIV/0!</v>
      </c>
    </row>
    <row r="247" spans="1:8" ht="15">
      <c r="A247" s="21"/>
      <c r="B247" s="21">
        <v>2219</v>
      </c>
      <c r="C247" s="21">
        <v>2329</v>
      </c>
      <c r="D247" s="21" t="s">
        <v>214</v>
      </c>
      <c r="E247" s="22">
        <v>5000</v>
      </c>
      <c r="F247" s="22">
        <v>5000</v>
      </c>
      <c r="G247" s="22">
        <v>3491</v>
      </c>
      <c r="H247" s="223">
        <f t="shared" si="5"/>
        <v>69.82000000000001</v>
      </c>
    </row>
    <row r="248" spans="1:8" ht="15">
      <c r="A248" s="21"/>
      <c r="B248" s="21">
        <v>2229</v>
      </c>
      <c r="C248" s="21">
        <v>2212</v>
      </c>
      <c r="D248" s="21" t="s">
        <v>215</v>
      </c>
      <c r="E248" s="26">
        <v>0</v>
      </c>
      <c r="F248" s="26">
        <v>0</v>
      </c>
      <c r="G248" s="26">
        <v>863.9</v>
      </c>
      <c r="H248" s="223" t="e">
        <f t="shared" si="5"/>
        <v>#DIV/0!</v>
      </c>
    </row>
    <row r="249" spans="1:8" ht="15">
      <c r="A249" s="21"/>
      <c r="B249" s="21">
        <v>2229</v>
      </c>
      <c r="C249" s="21">
        <v>2324</v>
      </c>
      <c r="D249" s="21" t="s">
        <v>216</v>
      </c>
      <c r="E249" s="26">
        <v>0</v>
      </c>
      <c r="F249" s="26">
        <v>0</v>
      </c>
      <c r="G249" s="26">
        <v>521.2</v>
      </c>
      <c r="H249" s="223" t="e">
        <f t="shared" si="5"/>
        <v>#DIV/0!</v>
      </c>
    </row>
    <row r="250" spans="1:8" ht="15">
      <c r="A250" s="21"/>
      <c r="B250" s="21">
        <v>2299</v>
      </c>
      <c r="C250" s="21">
        <v>2212</v>
      </c>
      <c r="D250" s="21" t="s">
        <v>217</v>
      </c>
      <c r="E250" s="22">
        <v>2700</v>
      </c>
      <c r="F250" s="22">
        <v>2700</v>
      </c>
      <c r="G250" s="22">
        <v>1975.7</v>
      </c>
      <c r="H250" s="223">
        <f t="shared" si="5"/>
        <v>73.17407407407408</v>
      </c>
    </row>
    <row r="251" spans="1:8" ht="15">
      <c r="A251" s="21"/>
      <c r="B251" s="21">
        <v>2299</v>
      </c>
      <c r="C251" s="21">
        <v>2324</v>
      </c>
      <c r="D251" s="21" t="s">
        <v>218</v>
      </c>
      <c r="E251" s="26">
        <v>0</v>
      </c>
      <c r="F251" s="26">
        <v>0</v>
      </c>
      <c r="G251" s="26">
        <v>1</v>
      </c>
      <c r="H251" s="223" t="e">
        <f t="shared" si="5"/>
        <v>#DIV/0!</v>
      </c>
    </row>
    <row r="252" spans="1:8" ht="15">
      <c r="A252" s="21"/>
      <c r="B252" s="21">
        <v>6171</v>
      </c>
      <c r="C252" s="21">
        <v>2212</v>
      </c>
      <c r="D252" s="21" t="s">
        <v>219</v>
      </c>
      <c r="E252" s="22">
        <v>0</v>
      </c>
      <c r="F252" s="22">
        <v>0</v>
      </c>
      <c r="G252" s="22">
        <v>0</v>
      </c>
      <c r="H252" s="223" t="e">
        <f t="shared" si="5"/>
        <v>#DIV/0!</v>
      </c>
    </row>
    <row r="253" spans="1:8" ht="15">
      <c r="A253" s="25"/>
      <c r="B253" s="25">
        <v>6171</v>
      </c>
      <c r="C253" s="25">
        <v>2324</v>
      </c>
      <c r="D253" s="25" t="s">
        <v>213</v>
      </c>
      <c r="E253" s="26">
        <v>300</v>
      </c>
      <c r="F253" s="26">
        <v>300</v>
      </c>
      <c r="G253" s="26">
        <v>297.5</v>
      </c>
      <c r="H253" s="223">
        <f t="shared" si="5"/>
        <v>99.16666666666667</v>
      </c>
    </row>
    <row r="254" spans="1:8" ht="15">
      <c r="A254" s="21"/>
      <c r="B254" s="21">
        <v>6171</v>
      </c>
      <c r="C254" s="21">
        <v>2329</v>
      </c>
      <c r="D254" s="21" t="s">
        <v>220</v>
      </c>
      <c r="E254" s="26">
        <v>0</v>
      </c>
      <c r="F254" s="26">
        <v>0</v>
      </c>
      <c r="G254" s="26">
        <v>81.6</v>
      </c>
      <c r="H254" s="223" t="e">
        <f t="shared" si="5"/>
        <v>#DIV/0!</v>
      </c>
    </row>
    <row r="255" spans="1:8" ht="15.75" thickBot="1">
      <c r="A255" s="59"/>
      <c r="B255" s="59"/>
      <c r="C255" s="59"/>
      <c r="D255" s="59"/>
      <c r="E255" s="60"/>
      <c r="F255" s="60"/>
      <c r="G255" s="60"/>
      <c r="H255" s="229"/>
    </row>
    <row r="256" spans="1:8" s="33" customFormat="1" ht="21.75" customHeight="1" thickBot="1" thickTop="1">
      <c r="A256" s="62"/>
      <c r="B256" s="62"/>
      <c r="C256" s="62"/>
      <c r="D256" s="63" t="s">
        <v>221</v>
      </c>
      <c r="E256" s="64">
        <f>SUM(E240:E255)</f>
        <v>15200</v>
      </c>
      <c r="F256" s="64">
        <f>SUM(F240:F255)</f>
        <v>15230</v>
      </c>
      <c r="G256" s="64">
        <f>SUM(G240:G255)</f>
        <v>13462.400000000001</v>
      </c>
      <c r="H256" s="225">
        <f>(G256/F256)*100</f>
        <v>88.39395929087328</v>
      </c>
    </row>
    <row r="257" spans="1:8" ht="15" customHeight="1">
      <c r="A257" s="51"/>
      <c r="B257" s="51"/>
      <c r="C257" s="51"/>
      <c r="D257" s="14"/>
      <c r="E257" s="52"/>
      <c r="F257" s="52"/>
      <c r="G257" s="52"/>
      <c r="H257" s="227"/>
    </row>
    <row r="258" spans="1:8" ht="15" customHeight="1" hidden="1">
      <c r="A258" s="51"/>
      <c r="B258" s="51"/>
      <c r="C258" s="51"/>
      <c r="D258" s="14"/>
      <c r="E258" s="52"/>
      <c r="F258" s="52"/>
      <c r="G258" s="52"/>
      <c r="H258" s="227"/>
    </row>
    <row r="259" spans="1:8" ht="15" customHeight="1">
      <c r="A259" s="51"/>
      <c r="B259" s="51"/>
      <c r="C259" s="51"/>
      <c r="D259" s="14"/>
      <c r="E259" s="52"/>
      <c r="F259" s="52"/>
      <c r="G259" s="52"/>
      <c r="H259" s="227"/>
    </row>
    <row r="260" spans="1:8" ht="15" customHeight="1" thickBot="1">
      <c r="A260" s="51"/>
      <c r="B260" s="51"/>
      <c r="C260" s="51"/>
      <c r="D260" s="14"/>
      <c r="E260" s="52"/>
      <c r="F260" s="52"/>
      <c r="G260" s="52"/>
      <c r="H260" s="227"/>
    </row>
    <row r="261" spans="1:8" ht="15.75">
      <c r="A261" s="208" t="s">
        <v>25</v>
      </c>
      <c r="B261" s="208" t="s">
        <v>26</v>
      </c>
      <c r="C261" s="208" t="s">
        <v>27</v>
      </c>
      <c r="D261" s="209" t="s">
        <v>28</v>
      </c>
      <c r="E261" s="210" t="s">
        <v>29</v>
      </c>
      <c r="F261" s="210" t="s">
        <v>29</v>
      </c>
      <c r="G261" s="210" t="s">
        <v>8</v>
      </c>
      <c r="H261" s="220" t="s">
        <v>30</v>
      </c>
    </row>
    <row r="262" spans="1:8" ht="15.75" customHeight="1" thickBot="1">
      <c r="A262" s="211"/>
      <c r="B262" s="211"/>
      <c r="C262" s="211"/>
      <c r="D262" s="212"/>
      <c r="E262" s="213" t="s">
        <v>31</v>
      </c>
      <c r="F262" s="213" t="s">
        <v>32</v>
      </c>
      <c r="G262" s="214" t="s">
        <v>33</v>
      </c>
      <c r="H262" s="221" t="s">
        <v>34</v>
      </c>
    </row>
    <row r="263" spans="1:8" ht="16.5" customHeight="1" thickTop="1">
      <c r="A263" s="18">
        <v>90</v>
      </c>
      <c r="B263" s="18"/>
      <c r="C263" s="18"/>
      <c r="D263" s="19" t="s">
        <v>222</v>
      </c>
      <c r="E263" s="20"/>
      <c r="F263" s="20"/>
      <c r="G263" s="20"/>
      <c r="H263" s="222"/>
    </row>
    <row r="264" spans="1:8" ht="15.75">
      <c r="A264" s="18"/>
      <c r="B264" s="18"/>
      <c r="C264" s="18"/>
      <c r="D264" s="19"/>
      <c r="E264" s="20"/>
      <c r="F264" s="20"/>
      <c r="G264" s="20"/>
      <c r="H264" s="222"/>
    </row>
    <row r="265" spans="1:8" ht="15">
      <c r="A265" s="28"/>
      <c r="B265" s="28"/>
      <c r="C265" s="28">
        <v>4121</v>
      </c>
      <c r="D265" s="28" t="s">
        <v>223</v>
      </c>
      <c r="E265" s="66">
        <v>300</v>
      </c>
      <c r="F265" s="66">
        <v>400</v>
      </c>
      <c r="G265" s="66">
        <v>300</v>
      </c>
      <c r="H265" s="223">
        <f aca="true" t="shared" si="6" ref="H265:H270">(G265/F265)*100</f>
        <v>75</v>
      </c>
    </row>
    <row r="266" spans="1:8" ht="15">
      <c r="A266" s="21"/>
      <c r="B266" s="21">
        <v>5311</v>
      </c>
      <c r="C266" s="21">
        <v>2111</v>
      </c>
      <c r="D266" s="21" t="s">
        <v>68</v>
      </c>
      <c r="E266" s="67">
        <v>540</v>
      </c>
      <c r="F266" s="67">
        <v>540</v>
      </c>
      <c r="G266" s="67">
        <v>439.4</v>
      </c>
      <c r="H266" s="223">
        <f t="shared" si="6"/>
        <v>81.37037037037037</v>
      </c>
    </row>
    <row r="267" spans="1:8" ht="15">
      <c r="A267" s="21"/>
      <c r="B267" s="21">
        <v>5311</v>
      </c>
      <c r="C267" s="21">
        <v>2212</v>
      </c>
      <c r="D267" s="21" t="s">
        <v>224</v>
      </c>
      <c r="E267" s="68">
        <v>1500</v>
      </c>
      <c r="F267" s="68">
        <v>1585</v>
      </c>
      <c r="G267" s="68">
        <v>835.1</v>
      </c>
      <c r="H267" s="223">
        <f t="shared" si="6"/>
        <v>52.68769716088328</v>
      </c>
    </row>
    <row r="268" spans="1:8" ht="15" hidden="1">
      <c r="A268" s="25"/>
      <c r="B268" s="25">
        <v>5311</v>
      </c>
      <c r="C268" s="25">
        <v>2310</v>
      </c>
      <c r="D268" s="25" t="s">
        <v>225</v>
      </c>
      <c r="E268" s="26"/>
      <c r="F268" s="26"/>
      <c r="G268" s="26"/>
      <c r="H268" s="223" t="e">
        <f t="shared" si="6"/>
        <v>#DIV/0!</v>
      </c>
    </row>
    <row r="269" spans="1:8" ht="15" hidden="1">
      <c r="A269" s="25"/>
      <c r="B269" s="25">
        <v>5311</v>
      </c>
      <c r="C269" s="25">
        <v>2322</v>
      </c>
      <c r="D269" s="25" t="s">
        <v>226</v>
      </c>
      <c r="E269" s="26"/>
      <c r="F269" s="26"/>
      <c r="G269" s="26"/>
      <c r="H269" s="223" t="e">
        <f t="shared" si="6"/>
        <v>#DIV/0!</v>
      </c>
    </row>
    <row r="270" spans="1:8" ht="15">
      <c r="A270" s="21"/>
      <c r="B270" s="21">
        <v>5311</v>
      </c>
      <c r="C270" s="21">
        <v>2324</v>
      </c>
      <c r="D270" s="21" t="s">
        <v>227</v>
      </c>
      <c r="E270" s="22">
        <v>0</v>
      </c>
      <c r="F270" s="22">
        <v>0</v>
      </c>
      <c r="G270" s="22">
        <v>2.5</v>
      </c>
      <c r="H270" s="223" t="e">
        <f t="shared" si="6"/>
        <v>#DIV/0!</v>
      </c>
    </row>
    <row r="271" spans="1:8" ht="15" hidden="1">
      <c r="A271" s="25"/>
      <c r="B271" s="25">
        <v>5311</v>
      </c>
      <c r="C271" s="25">
        <v>2329</v>
      </c>
      <c r="D271" s="25" t="s">
        <v>73</v>
      </c>
      <c r="E271" s="26"/>
      <c r="F271" s="26"/>
      <c r="G271" s="26"/>
      <c r="H271" s="223" t="e">
        <f>(#REF!/F271)*100</f>
        <v>#REF!</v>
      </c>
    </row>
    <row r="272" spans="1:8" ht="15" hidden="1">
      <c r="A272" s="25"/>
      <c r="B272" s="25">
        <v>5311</v>
      </c>
      <c r="C272" s="25">
        <v>3113</v>
      </c>
      <c r="D272" s="25" t="s">
        <v>225</v>
      </c>
      <c r="E272" s="26"/>
      <c r="F272" s="26"/>
      <c r="G272" s="26"/>
      <c r="H272" s="223" t="e">
        <f>(#REF!/F272)*100</f>
        <v>#REF!</v>
      </c>
    </row>
    <row r="273" spans="1:8" ht="15" hidden="1">
      <c r="A273" s="25"/>
      <c r="B273" s="25">
        <v>6409</v>
      </c>
      <c r="C273" s="25">
        <v>2328</v>
      </c>
      <c r="D273" s="25" t="s">
        <v>228</v>
      </c>
      <c r="E273" s="26">
        <v>0</v>
      </c>
      <c r="F273" s="26">
        <v>0</v>
      </c>
      <c r="G273" s="26"/>
      <c r="H273" s="223" t="e">
        <f>(#REF!/F273)*100</f>
        <v>#REF!</v>
      </c>
    </row>
    <row r="274" spans="1:8" ht="15.75" thickBot="1">
      <c r="A274" s="59"/>
      <c r="B274" s="59"/>
      <c r="C274" s="59"/>
      <c r="D274" s="59"/>
      <c r="E274" s="60"/>
      <c r="F274" s="60"/>
      <c r="G274" s="60"/>
      <c r="H274" s="229"/>
    </row>
    <row r="275" spans="1:8" s="33" customFormat="1" ht="21.75" customHeight="1" thickBot="1" thickTop="1">
      <c r="A275" s="62"/>
      <c r="B275" s="62"/>
      <c r="C275" s="62"/>
      <c r="D275" s="63" t="s">
        <v>229</v>
      </c>
      <c r="E275" s="64">
        <f>SUM(E265:E274)</f>
        <v>2340</v>
      </c>
      <c r="F275" s="64">
        <f>SUM(F265:F274)</f>
        <v>2525</v>
      </c>
      <c r="G275" s="64">
        <f>SUM(G265:G274)</f>
        <v>1577</v>
      </c>
      <c r="H275" s="225">
        <f>(G275/F275)*100</f>
        <v>62.45544554455446</v>
      </c>
    </row>
    <row r="276" spans="1:8" ht="15" customHeight="1">
      <c r="A276" s="51"/>
      <c r="B276" s="51"/>
      <c r="C276" s="51"/>
      <c r="D276" s="14"/>
      <c r="E276" s="52"/>
      <c r="F276" s="52"/>
      <c r="G276" s="52"/>
      <c r="H276" s="227"/>
    </row>
    <row r="277" spans="1:8" ht="15" customHeight="1" hidden="1">
      <c r="A277" s="51"/>
      <c r="B277" s="51"/>
      <c r="C277" s="51"/>
      <c r="D277" s="14"/>
      <c r="E277" s="52"/>
      <c r="F277" s="52"/>
      <c r="G277" s="52"/>
      <c r="H277" s="227"/>
    </row>
    <row r="278" spans="1:8" ht="15" customHeight="1" hidden="1">
      <c r="A278" s="51"/>
      <c r="B278" s="51"/>
      <c r="C278" s="51"/>
      <c r="D278" s="14"/>
      <c r="E278" s="52"/>
      <c r="F278" s="52"/>
      <c r="G278" s="52"/>
      <c r="H278" s="227"/>
    </row>
    <row r="279" spans="1:8" ht="15" customHeight="1" hidden="1">
      <c r="A279" s="51"/>
      <c r="B279" s="51"/>
      <c r="C279" s="51"/>
      <c r="D279" s="14"/>
      <c r="E279" s="52"/>
      <c r="F279" s="52"/>
      <c r="G279" s="52"/>
      <c r="H279" s="227"/>
    </row>
    <row r="280" spans="1:8" ht="15" customHeight="1" hidden="1">
      <c r="A280" s="51"/>
      <c r="B280" s="51"/>
      <c r="C280" s="51"/>
      <c r="D280" s="14"/>
      <c r="E280" s="52"/>
      <c r="F280" s="52"/>
      <c r="G280" s="52"/>
      <c r="H280" s="227"/>
    </row>
    <row r="281" spans="1:8" ht="15" customHeight="1" hidden="1">
      <c r="A281" s="51"/>
      <c r="B281" s="51"/>
      <c r="C281" s="51"/>
      <c r="D281" s="14"/>
      <c r="E281" s="52"/>
      <c r="F281" s="52"/>
      <c r="G281" s="52"/>
      <c r="H281" s="227"/>
    </row>
    <row r="282" spans="1:8" ht="15" customHeight="1" hidden="1">
      <c r="A282" s="51"/>
      <c r="B282" s="51"/>
      <c r="C282" s="51"/>
      <c r="D282" s="14"/>
      <c r="E282" s="52"/>
      <c r="F282" s="52"/>
      <c r="G282" s="52"/>
      <c r="H282" s="227"/>
    </row>
    <row r="283" spans="1:8" ht="15" customHeight="1">
      <c r="A283" s="51"/>
      <c r="B283" s="51"/>
      <c r="C283" s="51"/>
      <c r="D283" s="14"/>
      <c r="E283" s="52"/>
      <c r="F283" s="52"/>
      <c r="G283" s="10"/>
      <c r="H283" s="216"/>
    </row>
    <row r="284" spans="1:8" ht="15" customHeight="1" thickBot="1">
      <c r="A284" s="51"/>
      <c r="B284" s="51"/>
      <c r="C284" s="51"/>
      <c r="D284" s="14"/>
      <c r="E284" s="52"/>
      <c r="F284" s="52"/>
      <c r="G284" s="52"/>
      <c r="H284" s="227"/>
    </row>
    <row r="285" spans="1:8" ht="15.75">
      <c r="A285" s="208" t="s">
        <v>25</v>
      </c>
      <c r="B285" s="208" t="s">
        <v>26</v>
      </c>
      <c r="C285" s="208" t="s">
        <v>27</v>
      </c>
      <c r="D285" s="209" t="s">
        <v>28</v>
      </c>
      <c r="E285" s="210" t="s">
        <v>29</v>
      </c>
      <c r="F285" s="210" t="s">
        <v>29</v>
      </c>
      <c r="G285" s="210" t="s">
        <v>8</v>
      </c>
      <c r="H285" s="220" t="s">
        <v>30</v>
      </c>
    </row>
    <row r="286" spans="1:8" ht="15.75" customHeight="1" thickBot="1">
      <c r="A286" s="211"/>
      <c r="B286" s="211"/>
      <c r="C286" s="211"/>
      <c r="D286" s="212"/>
      <c r="E286" s="213" t="s">
        <v>31</v>
      </c>
      <c r="F286" s="213" t="s">
        <v>32</v>
      </c>
      <c r="G286" s="214" t="s">
        <v>33</v>
      </c>
      <c r="H286" s="221" t="s">
        <v>34</v>
      </c>
    </row>
    <row r="287" spans="1:8" ht="15.75" customHeight="1" thickTop="1">
      <c r="A287" s="18">
        <v>100</v>
      </c>
      <c r="B287" s="18"/>
      <c r="C287" s="18"/>
      <c r="D287" s="69" t="s">
        <v>230</v>
      </c>
      <c r="E287" s="20"/>
      <c r="F287" s="20"/>
      <c r="G287" s="20"/>
      <c r="H287" s="222"/>
    </row>
    <row r="288" spans="1:8" ht="15">
      <c r="A288" s="21"/>
      <c r="B288" s="21"/>
      <c r="C288" s="21"/>
      <c r="D288" s="21"/>
      <c r="E288" s="22"/>
      <c r="F288" s="22"/>
      <c r="G288" s="22"/>
      <c r="H288" s="223"/>
    </row>
    <row r="289" spans="1:8" ht="15">
      <c r="A289" s="21"/>
      <c r="B289" s="21"/>
      <c r="C289" s="21">
        <v>1361</v>
      </c>
      <c r="D289" s="21" t="s">
        <v>37</v>
      </c>
      <c r="E289" s="22">
        <v>2100</v>
      </c>
      <c r="F289" s="22">
        <v>2100</v>
      </c>
      <c r="G289" s="22">
        <v>2007.7</v>
      </c>
      <c r="H289" s="223">
        <f>(G289/F289)*100</f>
        <v>95.6047619047619</v>
      </c>
    </row>
    <row r="290" spans="1:8" ht="15.75" hidden="1">
      <c r="A290" s="55"/>
      <c r="B290" s="55"/>
      <c r="C290" s="21">
        <v>4216</v>
      </c>
      <c r="D290" s="21" t="s">
        <v>231</v>
      </c>
      <c r="E290" s="22"/>
      <c r="F290" s="22"/>
      <c r="G290" s="22"/>
      <c r="H290" s="223" t="e">
        <f>(G290/F290)*100</f>
        <v>#DIV/0!</v>
      </c>
    </row>
    <row r="291" spans="1:8" ht="15">
      <c r="A291" s="21"/>
      <c r="B291" s="21">
        <v>2169</v>
      </c>
      <c r="C291" s="21">
        <v>2212</v>
      </c>
      <c r="D291" s="21" t="s">
        <v>224</v>
      </c>
      <c r="E291" s="22">
        <v>400</v>
      </c>
      <c r="F291" s="22">
        <v>400</v>
      </c>
      <c r="G291" s="22">
        <v>198.1</v>
      </c>
      <c r="H291" s="223">
        <f>(G291/F291)*100</f>
        <v>49.525</v>
      </c>
    </row>
    <row r="292" spans="1:8" ht="15" hidden="1">
      <c r="A292" s="25"/>
      <c r="B292" s="25">
        <v>3635</v>
      </c>
      <c r="C292" s="25">
        <v>3122</v>
      </c>
      <c r="D292" s="21" t="s">
        <v>232</v>
      </c>
      <c r="E292" s="22">
        <v>0</v>
      </c>
      <c r="F292" s="22">
        <v>0</v>
      </c>
      <c r="G292" s="22"/>
      <c r="H292" s="223" t="e">
        <f>(G292/F292)*100</f>
        <v>#DIV/0!</v>
      </c>
    </row>
    <row r="293" spans="1:8" ht="15">
      <c r="A293" s="25"/>
      <c r="B293" s="25">
        <v>6171</v>
      </c>
      <c r="C293" s="25">
        <v>2324</v>
      </c>
      <c r="D293" s="21" t="s">
        <v>233</v>
      </c>
      <c r="E293" s="29">
        <v>50</v>
      </c>
      <c r="F293" s="29">
        <v>50</v>
      </c>
      <c r="G293" s="29">
        <v>53.2</v>
      </c>
      <c r="H293" s="223">
        <f>(G293/F293)*100</f>
        <v>106.4</v>
      </c>
    </row>
    <row r="294" spans="1:8" ht="15" customHeight="1" thickBot="1">
      <c r="A294" s="59"/>
      <c r="B294" s="59"/>
      <c r="C294" s="59"/>
      <c r="D294" s="59"/>
      <c r="E294" s="60"/>
      <c r="F294" s="60"/>
      <c r="G294" s="60"/>
      <c r="H294" s="229"/>
    </row>
    <row r="295" spans="1:8" s="33" customFormat="1" ht="21.75" customHeight="1" thickBot="1" thickTop="1">
      <c r="A295" s="62"/>
      <c r="B295" s="62"/>
      <c r="C295" s="62"/>
      <c r="D295" s="63" t="s">
        <v>234</v>
      </c>
      <c r="E295" s="64">
        <f>SUM(E287:E293)</f>
        <v>2550</v>
      </c>
      <c r="F295" s="64">
        <f>SUM(F287:F293)</f>
        <v>2550</v>
      </c>
      <c r="G295" s="64">
        <f>SUM(G287:G293)</f>
        <v>2259</v>
      </c>
      <c r="H295" s="225">
        <f>(G295/F295)*100</f>
        <v>88.58823529411765</v>
      </c>
    </row>
    <row r="296" spans="1:8" ht="15" customHeight="1">
      <c r="A296" s="51"/>
      <c r="B296" s="51"/>
      <c r="C296" s="51"/>
      <c r="D296" s="14"/>
      <c r="E296" s="52"/>
      <c r="F296" s="52"/>
      <c r="G296" s="52"/>
      <c r="H296" s="227"/>
    </row>
    <row r="297" spans="1:8" ht="15" customHeight="1">
      <c r="A297" s="51"/>
      <c r="B297" s="51"/>
      <c r="C297" s="51"/>
      <c r="D297" s="14"/>
      <c r="E297" s="52"/>
      <c r="F297" s="52"/>
      <c r="G297" s="52"/>
      <c r="H297" s="227"/>
    </row>
    <row r="298" spans="1:8" ht="15" customHeight="1" hidden="1">
      <c r="A298" s="51"/>
      <c r="B298" s="51"/>
      <c r="C298" s="51"/>
      <c r="D298" s="14"/>
      <c r="E298" s="52"/>
      <c r="F298" s="52"/>
      <c r="G298" s="52"/>
      <c r="H298" s="227"/>
    </row>
    <row r="299" spans="1:8" ht="15" customHeight="1" thickBot="1">
      <c r="A299" s="51"/>
      <c r="B299" s="51"/>
      <c r="C299" s="51"/>
      <c r="D299" s="14"/>
      <c r="E299" s="52"/>
      <c r="F299" s="52"/>
      <c r="G299" s="52"/>
      <c r="H299" s="227"/>
    </row>
    <row r="300" spans="1:8" ht="15.75">
      <c r="A300" s="208" t="s">
        <v>25</v>
      </c>
      <c r="B300" s="208" t="s">
        <v>26</v>
      </c>
      <c r="C300" s="208" t="s">
        <v>27</v>
      </c>
      <c r="D300" s="209" t="s">
        <v>28</v>
      </c>
      <c r="E300" s="210" t="s">
        <v>29</v>
      </c>
      <c r="F300" s="210" t="s">
        <v>29</v>
      </c>
      <c r="G300" s="210" t="s">
        <v>8</v>
      </c>
      <c r="H300" s="220" t="s">
        <v>30</v>
      </c>
    </row>
    <row r="301" spans="1:8" ht="15.75" customHeight="1" thickBot="1">
      <c r="A301" s="211"/>
      <c r="B301" s="211"/>
      <c r="C301" s="211"/>
      <c r="D301" s="212"/>
      <c r="E301" s="213" t="s">
        <v>31</v>
      </c>
      <c r="F301" s="213" t="s">
        <v>32</v>
      </c>
      <c r="G301" s="214" t="s">
        <v>33</v>
      </c>
      <c r="H301" s="221" t="s">
        <v>34</v>
      </c>
    </row>
    <row r="302" spans="1:8" ht="15.75" customHeight="1" thickTop="1">
      <c r="A302" s="70">
        <v>110</v>
      </c>
      <c r="B302" s="55"/>
      <c r="C302" s="55"/>
      <c r="D302" s="55" t="s">
        <v>235</v>
      </c>
      <c r="E302" s="20"/>
      <c r="F302" s="20"/>
      <c r="G302" s="20"/>
      <c r="H302" s="222"/>
    </row>
    <row r="303" spans="1:8" ht="15.75">
      <c r="A303" s="70"/>
      <c r="B303" s="55"/>
      <c r="C303" s="55"/>
      <c r="D303" s="55"/>
      <c r="E303" s="20"/>
      <c r="F303" s="20"/>
      <c r="G303" s="20"/>
      <c r="H303" s="222"/>
    </row>
    <row r="304" spans="1:8" ht="15">
      <c r="A304" s="21"/>
      <c r="B304" s="21"/>
      <c r="C304" s="21">
        <v>1111</v>
      </c>
      <c r="D304" s="21" t="s">
        <v>236</v>
      </c>
      <c r="E304" s="57">
        <v>54500</v>
      </c>
      <c r="F304" s="57">
        <v>54500</v>
      </c>
      <c r="G304" s="57">
        <v>37155.2</v>
      </c>
      <c r="H304" s="223">
        <f aca="true" t="shared" si="7" ref="H304:H330">(G304/F304)*100</f>
        <v>68.17467889908256</v>
      </c>
    </row>
    <row r="305" spans="1:8" ht="15">
      <c r="A305" s="21"/>
      <c r="B305" s="21"/>
      <c r="C305" s="21">
        <v>1112</v>
      </c>
      <c r="D305" s="21" t="s">
        <v>237</v>
      </c>
      <c r="E305" s="56">
        <v>6500</v>
      </c>
      <c r="F305" s="56">
        <v>6500</v>
      </c>
      <c r="G305" s="56">
        <v>408.8</v>
      </c>
      <c r="H305" s="223">
        <f t="shared" si="7"/>
        <v>6.28923076923077</v>
      </c>
    </row>
    <row r="306" spans="1:8" ht="15">
      <c r="A306" s="21"/>
      <c r="B306" s="21"/>
      <c r="C306" s="21">
        <v>1113</v>
      </c>
      <c r="D306" s="21" t="s">
        <v>238</v>
      </c>
      <c r="E306" s="56">
        <v>4700</v>
      </c>
      <c r="F306" s="56">
        <v>4700</v>
      </c>
      <c r="G306" s="56">
        <v>4062.3</v>
      </c>
      <c r="H306" s="223">
        <f t="shared" si="7"/>
        <v>86.43191489361702</v>
      </c>
    </row>
    <row r="307" spans="1:8" ht="15">
      <c r="A307" s="21"/>
      <c r="B307" s="21"/>
      <c r="C307" s="21">
        <v>1121</v>
      </c>
      <c r="D307" s="21" t="s">
        <v>239</v>
      </c>
      <c r="E307" s="56">
        <v>48000</v>
      </c>
      <c r="F307" s="56">
        <v>48000</v>
      </c>
      <c r="G307" s="57">
        <v>38438.7</v>
      </c>
      <c r="H307" s="223">
        <f t="shared" si="7"/>
        <v>80.080625</v>
      </c>
    </row>
    <row r="308" spans="1:8" ht="15">
      <c r="A308" s="21"/>
      <c r="B308" s="21"/>
      <c r="C308" s="21">
        <v>1122</v>
      </c>
      <c r="D308" s="21" t="s">
        <v>240</v>
      </c>
      <c r="E308" s="57">
        <v>10000</v>
      </c>
      <c r="F308" s="57">
        <v>8309</v>
      </c>
      <c r="G308" s="57">
        <v>8308.3</v>
      </c>
      <c r="H308" s="223">
        <f t="shared" si="7"/>
        <v>99.99157540016849</v>
      </c>
    </row>
    <row r="309" spans="1:8" ht="15">
      <c r="A309" s="21"/>
      <c r="B309" s="21"/>
      <c r="C309" s="21">
        <v>1211</v>
      </c>
      <c r="D309" s="21" t="s">
        <v>241</v>
      </c>
      <c r="E309" s="57">
        <v>110000</v>
      </c>
      <c r="F309" s="57">
        <v>110000</v>
      </c>
      <c r="G309" s="57">
        <v>77914.4</v>
      </c>
      <c r="H309" s="223">
        <f t="shared" si="7"/>
        <v>70.83127272727272</v>
      </c>
    </row>
    <row r="310" spans="1:8" ht="15">
      <c r="A310" s="21"/>
      <c r="B310" s="21"/>
      <c r="C310" s="21">
        <v>1340</v>
      </c>
      <c r="D310" s="21" t="s">
        <v>242</v>
      </c>
      <c r="E310" s="57">
        <v>10500</v>
      </c>
      <c r="F310" s="57">
        <v>10500</v>
      </c>
      <c r="G310" s="71">
        <v>10091.7</v>
      </c>
      <c r="H310" s="223">
        <f t="shared" si="7"/>
        <v>96.11142857142858</v>
      </c>
    </row>
    <row r="311" spans="1:8" ht="15">
      <c r="A311" s="21"/>
      <c r="B311" s="21"/>
      <c r="C311" s="21">
        <v>1341</v>
      </c>
      <c r="D311" s="21" t="s">
        <v>243</v>
      </c>
      <c r="E311" s="71">
        <v>920</v>
      </c>
      <c r="F311" s="71">
        <v>920</v>
      </c>
      <c r="G311" s="71">
        <v>822.7</v>
      </c>
      <c r="H311" s="223">
        <f t="shared" si="7"/>
        <v>89.42391304347827</v>
      </c>
    </row>
    <row r="312" spans="1:8" ht="15" customHeight="1">
      <c r="A312" s="54"/>
      <c r="B312" s="55"/>
      <c r="C312" s="37">
        <v>1342</v>
      </c>
      <c r="D312" s="37" t="s">
        <v>244</v>
      </c>
      <c r="E312" s="20">
        <v>80</v>
      </c>
      <c r="F312" s="20">
        <v>80</v>
      </c>
      <c r="G312" s="20">
        <v>86.8</v>
      </c>
      <c r="H312" s="223">
        <f t="shared" si="7"/>
        <v>108.5</v>
      </c>
    </row>
    <row r="313" spans="1:8" ht="15">
      <c r="A313" s="72"/>
      <c r="B313" s="37"/>
      <c r="C313" s="37">
        <v>1343</v>
      </c>
      <c r="D313" s="37" t="s">
        <v>245</v>
      </c>
      <c r="E313" s="20">
        <v>1200</v>
      </c>
      <c r="F313" s="20">
        <v>1200</v>
      </c>
      <c r="G313" s="20">
        <v>939.1</v>
      </c>
      <c r="H313" s="223">
        <f t="shared" si="7"/>
        <v>78.25833333333333</v>
      </c>
    </row>
    <row r="314" spans="1:8" ht="15">
      <c r="A314" s="24"/>
      <c r="B314" s="21"/>
      <c r="C314" s="21">
        <v>1345</v>
      </c>
      <c r="D314" s="21" t="s">
        <v>246</v>
      </c>
      <c r="E314" s="56">
        <v>200</v>
      </c>
      <c r="F314" s="56">
        <v>200</v>
      </c>
      <c r="G314" s="56">
        <v>151.2</v>
      </c>
      <c r="H314" s="223">
        <f t="shared" si="7"/>
        <v>75.6</v>
      </c>
    </row>
    <row r="315" spans="1:8" ht="15">
      <c r="A315" s="21"/>
      <c r="B315" s="21"/>
      <c r="C315" s="21">
        <v>1351</v>
      </c>
      <c r="D315" s="21" t="s">
        <v>247</v>
      </c>
      <c r="E315" s="71">
        <v>0</v>
      </c>
      <c r="F315" s="71">
        <v>0</v>
      </c>
      <c r="G315" s="71">
        <v>651.6</v>
      </c>
      <c r="H315" s="223" t="e">
        <f t="shared" si="7"/>
        <v>#DIV/0!</v>
      </c>
    </row>
    <row r="316" spans="1:8" ht="15" hidden="1">
      <c r="A316" s="21"/>
      <c r="B316" s="21"/>
      <c r="C316" s="21">
        <v>1349</v>
      </c>
      <c r="D316" s="21" t="s">
        <v>248</v>
      </c>
      <c r="E316" s="57"/>
      <c r="F316" s="57"/>
      <c r="G316" s="57"/>
      <c r="H316" s="223" t="e">
        <f t="shared" si="7"/>
        <v>#DIV/0!</v>
      </c>
    </row>
    <row r="317" spans="1:8" ht="15">
      <c r="A317" s="21"/>
      <c r="B317" s="21"/>
      <c r="C317" s="21">
        <v>1355</v>
      </c>
      <c r="D317" s="21" t="s">
        <v>249</v>
      </c>
      <c r="E317" s="57">
        <v>17000</v>
      </c>
      <c r="F317" s="57">
        <v>17000</v>
      </c>
      <c r="G317" s="57">
        <v>11346.6</v>
      </c>
      <c r="H317" s="223">
        <f t="shared" si="7"/>
        <v>66.74470588235295</v>
      </c>
    </row>
    <row r="318" spans="1:8" ht="15" hidden="1">
      <c r="A318" s="21"/>
      <c r="B318" s="21"/>
      <c r="C318" s="21">
        <v>1361</v>
      </c>
      <c r="D318" s="21" t="s">
        <v>250</v>
      </c>
      <c r="E318" s="71"/>
      <c r="F318" s="71"/>
      <c r="G318" s="71"/>
      <c r="H318" s="223" t="e">
        <f t="shared" si="7"/>
        <v>#DIV/0!</v>
      </c>
    </row>
    <row r="319" spans="1:8" ht="15">
      <c r="A319" s="21"/>
      <c r="B319" s="21"/>
      <c r="C319" s="21">
        <v>1511</v>
      </c>
      <c r="D319" s="21" t="s">
        <v>251</v>
      </c>
      <c r="E319" s="22">
        <v>21500</v>
      </c>
      <c r="F319" s="22">
        <v>21500</v>
      </c>
      <c r="G319" s="22">
        <v>15148.6</v>
      </c>
      <c r="H319" s="223">
        <f t="shared" si="7"/>
        <v>70.45860465116279</v>
      </c>
    </row>
    <row r="320" spans="1:8" ht="15" customHeight="1" hidden="1">
      <c r="A320" s="21"/>
      <c r="B320" s="21"/>
      <c r="C320" s="21">
        <v>2460</v>
      </c>
      <c r="D320" s="21" t="s">
        <v>252</v>
      </c>
      <c r="E320" s="22"/>
      <c r="F320" s="22"/>
      <c r="G320" s="22"/>
      <c r="H320" s="223" t="e">
        <f t="shared" si="7"/>
        <v>#DIV/0!</v>
      </c>
    </row>
    <row r="321" spans="1:8" ht="15">
      <c r="A321" s="21"/>
      <c r="B321" s="21"/>
      <c r="C321" s="21">
        <v>4112</v>
      </c>
      <c r="D321" s="21" t="s">
        <v>253</v>
      </c>
      <c r="E321" s="22">
        <v>34650</v>
      </c>
      <c r="F321" s="22">
        <v>34726.6</v>
      </c>
      <c r="G321" s="22">
        <v>23151.2</v>
      </c>
      <c r="H321" s="223">
        <f t="shared" si="7"/>
        <v>66.66705061825805</v>
      </c>
    </row>
    <row r="322" spans="1:8" ht="15" hidden="1">
      <c r="A322" s="21"/>
      <c r="B322" s="21">
        <v>6171</v>
      </c>
      <c r="C322" s="21">
        <v>2212</v>
      </c>
      <c r="D322" s="21" t="s">
        <v>254</v>
      </c>
      <c r="E322" s="22"/>
      <c r="F322" s="22"/>
      <c r="G322" s="22"/>
      <c r="H322" s="223" t="e">
        <f t="shared" si="7"/>
        <v>#DIV/0!</v>
      </c>
    </row>
    <row r="323" spans="1:8" ht="15">
      <c r="A323" s="21"/>
      <c r="B323" s="21"/>
      <c r="C323" s="21">
        <v>4132</v>
      </c>
      <c r="D323" s="21" t="s">
        <v>255</v>
      </c>
      <c r="E323" s="22">
        <v>0</v>
      </c>
      <c r="F323" s="22">
        <v>0</v>
      </c>
      <c r="G323" s="22">
        <v>73.1</v>
      </c>
      <c r="H323" s="223" t="e">
        <f t="shared" si="7"/>
        <v>#DIV/0!</v>
      </c>
    </row>
    <row r="324" spans="1:8" ht="15">
      <c r="A324" s="21"/>
      <c r="B324" s="21">
        <v>6171</v>
      </c>
      <c r="C324" s="21">
        <v>2212</v>
      </c>
      <c r="D324" s="21" t="s">
        <v>256</v>
      </c>
      <c r="E324" s="22">
        <v>0</v>
      </c>
      <c r="F324" s="22">
        <v>0</v>
      </c>
      <c r="G324" s="22">
        <v>0.5</v>
      </c>
      <c r="H324" s="223" t="e">
        <f t="shared" si="7"/>
        <v>#DIV/0!</v>
      </c>
    </row>
    <row r="325" spans="1:8" ht="15">
      <c r="A325" s="21"/>
      <c r="B325" s="21">
        <v>6310</v>
      </c>
      <c r="C325" s="21">
        <v>2141</v>
      </c>
      <c r="D325" s="21" t="s">
        <v>257</v>
      </c>
      <c r="E325" s="22">
        <v>250</v>
      </c>
      <c r="F325" s="22">
        <v>250</v>
      </c>
      <c r="G325" s="22">
        <v>144.3</v>
      </c>
      <c r="H325" s="223">
        <f t="shared" si="7"/>
        <v>57.720000000000006</v>
      </c>
    </row>
    <row r="326" spans="1:8" ht="15" hidden="1">
      <c r="A326" s="21"/>
      <c r="B326" s="21">
        <v>6310</v>
      </c>
      <c r="C326" s="21">
        <v>2142</v>
      </c>
      <c r="D326" s="21" t="s">
        <v>258</v>
      </c>
      <c r="E326" s="73"/>
      <c r="F326" s="73"/>
      <c r="G326" s="22"/>
      <c r="H326" s="223" t="e">
        <f t="shared" si="7"/>
        <v>#DIV/0!</v>
      </c>
    </row>
    <row r="327" spans="1:8" ht="15" hidden="1">
      <c r="A327" s="21"/>
      <c r="B327" s="21">
        <v>6310</v>
      </c>
      <c r="C327" s="21">
        <v>2143</v>
      </c>
      <c r="D327" s="21" t="s">
        <v>259</v>
      </c>
      <c r="E327" s="73"/>
      <c r="F327" s="73"/>
      <c r="G327" s="22"/>
      <c r="H327" s="223" t="e">
        <f t="shared" si="7"/>
        <v>#DIV/0!</v>
      </c>
    </row>
    <row r="328" spans="1:8" ht="15">
      <c r="A328" s="21"/>
      <c r="B328" s="21">
        <v>6310</v>
      </c>
      <c r="C328" s="21">
        <v>2324</v>
      </c>
      <c r="D328" s="21" t="s">
        <v>260</v>
      </c>
      <c r="E328" s="73">
        <v>0</v>
      </c>
      <c r="F328" s="73">
        <v>0</v>
      </c>
      <c r="G328" s="22">
        <v>0.5</v>
      </c>
      <c r="H328" s="223" t="e">
        <f t="shared" si="7"/>
        <v>#DIV/0!</v>
      </c>
    </row>
    <row r="329" spans="1:8" ht="15" hidden="1">
      <c r="A329" s="21"/>
      <c r="B329" s="21">
        <v>6310</v>
      </c>
      <c r="C329" s="21">
        <v>2329</v>
      </c>
      <c r="D329" s="21" t="s">
        <v>261</v>
      </c>
      <c r="E329" s="73"/>
      <c r="F329" s="73"/>
      <c r="G329" s="22"/>
      <c r="H329" s="223" t="e">
        <f t="shared" si="7"/>
        <v>#DIV/0!</v>
      </c>
    </row>
    <row r="330" spans="1:8" ht="15">
      <c r="A330" s="21"/>
      <c r="B330" s="21">
        <v>6409</v>
      </c>
      <c r="C330" s="21">
        <v>2328</v>
      </c>
      <c r="D330" s="21" t="s">
        <v>262</v>
      </c>
      <c r="E330" s="73">
        <v>0</v>
      </c>
      <c r="F330" s="73">
        <v>0</v>
      </c>
      <c r="G330" s="22">
        <v>15.4</v>
      </c>
      <c r="H330" s="223" t="e">
        <f t="shared" si="7"/>
        <v>#DIV/0!</v>
      </c>
    </row>
    <row r="331" spans="1:8" ht="15.75" customHeight="1" thickBot="1">
      <c r="A331" s="59"/>
      <c r="B331" s="59"/>
      <c r="C331" s="59"/>
      <c r="D331" s="59"/>
      <c r="E331" s="74"/>
      <c r="F331" s="74"/>
      <c r="G331" s="74"/>
      <c r="H331" s="230"/>
    </row>
    <row r="332" spans="1:8" s="33" customFormat="1" ht="21.75" customHeight="1" thickBot="1" thickTop="1">
      <c r="A332" s="62"/>
      <c r="B332" s="62"/>
      <c r="C332" s="62"/>
      <c r="D332" s="63" t="s">
        <v>263</v>
      </c>
      <c r="E332" s="64">
        <f>SUM(E304:E331)</f>
        <v>320000</v>
      </c>
      <c r="F332" s="64">
        <f>SUM(F304:F331)</f>
        <v>318385.6</v>
      </c>
      <c r="G332" s="64">
        <f>SUM(G304:G331)</f>
        <v>228911.00000000006</v>
      </c>
      <c r="H332" s="225">
        <f>(G332/F332)*100</f>
        <v>71.89740993311258</v>
      </c>
    </row>
    <row r="333" spans="1:8" ht="15" customHeight="1">
      <c r="A333" s="51"/>
      <c r="B333" s="51"/>
      <c r="C333" s="51"/>
      <c r="D333" s="14"/>
      <c r="E333" s="52"/>
      <c r="F333" s="52"/>
      <c r="G333" s="52"/>
      <c r="H333" s="227"/>
    </row>
    <row r="334" spans="1:8" ht="15">
      <c r="A334" s="33"/>
      <c r="B334" s="51"/>
      <c r="C334" s="51"/>
      <c r="D334" s="51"/>
      <c r="E334" s="75"/>
      <c r="F334" s="75"/>
      <c r="G334" s="75"/>
      <c r="H334" s="231"/>
    </row>
    <row r="335" spans="1:8" ht="15" hidden="1">
      <c r="A335" s="33"/>
      <c r="B335" s="51"/>
      <c r="C335" s="51"/>
      <c r="D335" s="51"/>
      <c r="E335" s="75"/>
      <c r="F335" s="75"/>
      <c r="G335" s="75"/>
      <c r="H335" s="231"/>
    </row>
    <row r="336" spans="1:8" ht="15" customHeight="1" thickBot="1">
      <c r="A336" s="33"/>
      <c r="B336" s="51"/>
      <c r="C336" s="51"/>
      <c r="D336" s="51"/>
      <c r="E336" s="75"/>
      <c r="F336" s="75"/>
      <c r="G336" s="75"/>
      <c r="H336" s="231"/>
    </row>
    <row r="337" spans="1:8" ht="15.75">
      <c r="A337" s="208" t="s">
        <v>25</v>
      </c>
      <c r="B337" s="208" t="s">
        <v>26</v>
      </c>
      <c r="C337" s="208" t="s">
        <v>27</v>
      </c>
      <c r="D337" s="209" t="s">
        <v>28</v>
      </c>
      <c r="E337" s="210" t="s">
        <v>29</v>
      </c>
      <c r="F337" s="210" t="s">
        <v>29</v>
      </c>
      <c r="G337" s="210" t="s">
        <v>8</v>
      </c>
      <c r="H337" s="220" t="s">
        <v>30</v>
      </c>
    </row>
    <row r="338" spans="1:8" ht="15.75" customHeight="1" thickBot="1">
      <c r="A338" s="211"/>
      <c r="B338" s="211"/>
      <c r="C338" s="211"/>
      <c r="D338" s="212"/>
      <c r="E338" s="213" t="s">
        <v>31</v>
      </c>
      <c r="F338" s="213" t="s">
        <v>32</v>
      </c>
      <c r="G338" s="214" t="s">
        <v>33</v>
      </c>
      <c r="H338" s="221" t="s">
        <v>34</v>
      </c>
    </row>
    <row r="339" spans="1:8" ht="16.5" customHeight="1" thickTop="1">
      <c r="A339" s="18">
        <v>120</v>
      </c>
      <c r="B339" s="18"/>
      <c r="C339" s="18"/>
      <c r="D339" s="55" t="s">
        <v>264</v>
      </c>
      <c r="E339" s="20"/>
      <c r="F339" s="20"/>
      <c r="G339" s="20"/>
      <c r="H339" s="222"/>
    </row>
    <row r="340" spans="1:8" ht="15.75">
      <c r="A340" s="55"/>
      <c r="B340" s="55"/>
      <c r="C340" s="55"/>
      <c r="D340" s="55"/>
      <c r="E340" s="22"/>
      <c r="F340" s="22"/>
      <c r="G340" s="22"/>
      <c r="H340" s="223"/>
    </row>
    <row r="341" spans="1:8" ht="15">
      <c r="A341" s="21"/>
      <c r="B341" s="21"/>
      <c r="C341" s="21">
        <v>1361</v>
      </c>
      <c r="D341" s="21" t="s">
        <v>37</v>
      </c>
      <c r="E341" s="76">
        <v>0</v>
      </c>
      <c r="F341" s="76">
        <v>0</v>
      </c>
      <c r="G341" s="76">
        <v>1.2</v>
      </c>
      <c r="H341" s="223" t="e">
        <f aca="true" t="shared" si="8" ref="H341:H381">(G341/F341)*100</f>
        <v>#DIV/0!</v>
      </c>
    </row>
    <row r="342" spans="1:8" ht="15">
      <c r="A342" s="21"/>
      <c r="B342" s="21">
        <v>3612</v>
      </c>
      <c r="C342" s="21">
        <v>2111</v>
      </c>
      <c r="D342" s="21" t="s">
        <v>265</v>
      </c>
      <c r="E342" s="76">
        <v>3800</v>
      </c>
      <c r="F342" s="76">
        <v>3800</v>
      </c>
      <c r="G342" s="76">
        <v>2986.1</v>
      </c>
      <c r="H342" s="223">
        <f t="shared" si="8"/>
        <v>78.58157894736841</v>
      </c>
    </row>
    <row r="343" spans="1:8" ht="15">
      <c r="A343" s="21"/>
      <c r="B343" s="21">
        <v>3612</v>
      </c>
      <c r="C343" s="21">
        <v>2132</v>
      </c>
      <c r="D343" s="21" t="s">
        <v>266</v>
      </c>
      <c r="E343" s="76">
        <v>6700</v>
      </c>
      <c r="F343" s="76">
        <v>6700</v>
      </c>
      <c r="G343" s="76">
        <v>6142.5</v>
      </c>
      <c r="H343" s="223">
        <f t="shared" si="8"/>
        <v>91.67910447761194</v>
      </c>
    </row>
    <row r="344" spans="1:8" ht="15" hidden="1">
      <c r="A344" s="21"/>
      <c r="B344" s="21">
        <v>3612</v>
      </c>
      <c r="C344" s="21">
        <v>2322</v>
      </c>
      <c r="D344" s="21" t="s">
        <v>226</v>
      </c>
      <c r="E344" s="76"/>
      <c r="F344" s="76"/>
      <c r="G344" s="76"/>
      <c r="H344" s="223" t="e">
        <f t="shared" si="8"/>
        <v>#DIV/0!</v>
      </c>
    </row>
    <row r="345" spans="1:8" ht="15">
      <c r="A345" s="21"/>
      <c r="B345" s="21">
        <v>3612</v>
      </c>
      <c r="C345" s="21">
        <v>2324</v>
      </c>
      <c r="D345" s="21" t="s">
        <v>267</v>
      </c>
      <c r="E345" s="22">
        <v>0</v>
      </c>
      <c r="F345" s="22">
        <v>0</v>
      </c>
      <c r="G345" s="22">
        <v>355</v>
      </c>
      <c r="H345" s="223" t="e">
        <f t="shared" si="8"/>
        <v>#DIV/0!</v>
      </c>
    </row>
    <row r="346" spans="1:8" ht="15" hidden="1">
      <c r="A346" s="21"/>
      <c r="B346" s="21">
        <v>3612</v>
      </c>
      <c r="C346" s="21">
        <v>2329</v>
      </c>
      <c r="D346" s="21" t="s">
        <v>268</v>
      </c>
      <c r="E346" s="22"/>
      <c r="F346" s="22"/>
      <c r="G346" s="22"/>
      <c r="H346" s="223" t="e">
        <f t="shared" si="8"/>
        <v>#DIV/0!</v>
      </c>
    </row>
    <row r="347" spans="1:8" ht="15">
      <c r="A347" s="21"/>
      <c r="B347" s="21">
        <v>3612</v>
      </c>
      <c r="C347" s="21">
        <v>3112</v>
      </c>
      <c r="D347" s="21" t="s">
        <v>269</v>
      </c>
      <c r="E347" s="22">
        <v>6350</v>
      </c>
      <c r="F347" s="22">
        <v>6350</v>
      </c>
      <c r="G347" s="22">
        <v>5778.7</v>
      </c>
      <c r="H347" s="223">
        <f t="shared" si="8"/>
        <v>91.0031496062992</v>
      </c>
    </row>
    <row r="348" spans="1:8" ht="15">
      <c r="A348" s="21"/>
      <c r="B348" s="21">
        <v>3613</v>
      </c>
      <c r="C348" s="21">
        <v>2111</v>
      </c>
      <c r="D348" s="21" t="s">
        <v>270</v>
      </c>
      <c r="E348" s="76">
        <v>1900</v>
      </c>
      <c r="F348" s="76">
        <v>1900</v>
      </c>
      <c r="G348" s="76">
        <v>1159.9</v>
      </c>
      <c r="H348" s="223">
        <f t="shared" si="8"/>
        <v>61.04736842105264</v>
      </c>
    </row>
    <row r="349" spans="1:8" ht="15">
      <c r="A349" s="21"/>
      <c r="B349" s="21">
        <v>3613</v>
      </c>
      <c r="C349" s="21">
        <v>2132</v>
      </c>
      <c r="D349" s="21" t="s">
        <v>271</v>
      </c>
      <c r="E349" s="76">
        <v>4300</v>
      </c>
      <c r="F349" s="76">
        <v>4300</v>
      </c>
      <c r="G349" s="76">
        <v>3156.7</v>
      </c>
      <c r="H349" s="223">
        <f t="shared" si="8"/>
        <v>73.41162790697673</v>
      </c>
    </row>
    <row r="350" spans="1:8" ht="15" hidden="1">
      <c r="A350" s="25"/>
      <c r="B350" s="21">
        <v>3613</v>
      </c>
      <c r="C350" s="21">
        <v>2133</v>
      </c>
      <c r="D350" s="21" t="s">
        <v>272</v>
      </c>
      <c r="E350" s="22"/>
      <c r="F350" s="22"/>
      <c r="G350" s="22"/>
      <c r="H350" s="223" t="e">
        <f t="shared" si="8"/>
        <v>#DIV/0!</v>
      </c>
    </row>
    <row r="351" spans="1:8" ht="15" hidden="1">
      <c r="A351" s="25"/>
      <c r="B351" s="21">
        <v>3613</v>
      </c>
      <c r="C351" s="21">
        <v>2310</v>
      </c>
      <c r="D351" s="21" t="s">
        <v>273</v>
      </c>
      <c r="E351" s="22"/>
      <c r="F351" s="22"/>
      <c r="G351" s="22"/>
      <c r="H351" s="223" t="e">
        <f t="shared" si="8"/>
        <v>#DIV/0!</v>
      </c>
    </row>
    <row r="352" spans="1:8" ht="15" hidden="1">
      <c r="A352" s="25"/>
      <c r="B352" s="21">
        <v>3613</v>
      </c>
      <c r="C352" s="21">
        <v>2322</v>
      </c>
      <c r="D352" s="21" t="s">
        <v>274</v>
      </c>
      <c r="E352" s="22"/>
      <c r="F352" s="22"/>
      <c r="G352" s="22"/>
      <c r="H352" s="223" t="e">
        <f t="shared" si="8"/>
        <v>#DIV/0!</v>
      </c>
    </row>
    <row r="353" spans="1:8" ht="15">
      <c r="A353" s="25"/>
      <c r="B353" s="21">
        <v>3613</v>
      </c>
      <c r="C353" s="21">
        <v>2324</v>
      </c>
      <c r="D353" s="21" t="s">
        <v>275</v>
      </c>
      <c r="E353" s="22">
        <v>0</v>
      </c>
      <c r="F353" s="22">
        <v>0</v>
      </c>
      <c r="G353" s="22">
        <v>241.8</v>
      </c>
      <c r="H353" s="223" t="e">
        <f t="shared" si="8"/>
        <v>#DIV/0!</v>
      </c>
    </row>
    <row r="354" spans="1:8" ht="15">
      <c r="A354" s="25"/>
      <c r="B354" s="21">
        <v>3613</v>
      </c>
      <c r="C354" s="21">
        <v>3112</v>
      </c>
      <c r="D354" s="21" t="s">
        <v>276</v>
      </c>
      <c r="E354" s="22">
        <v>1027</v>
      </c>
      <c r="F354" s="22">
        <v>1027</v>
      </c>
      <c r="G354" s="22">
        <v>0</v>
      </c>
      <c r="H354" s="223">
        <f t="shared" si="8"/>
        <v>0</v>
      </c>
    </row>
    <row r="355" spans="1:8" ht="15" hidden="1">
      <c r="A355" s="25"/>
      <c r="B355" s="21">
        <v>3631</v>
      </c>
      <c r="C355" s="21">
        <v>2133</v>
      </c>
      <c r="D355" s="21" t="s">
        <v>277</v>
      </c>
      <c r="E355" s="22"/>
      <c r="F355" s="22"/>
      <c r="G355" s="22"/>
      <c r="H355" s="223" t="e">
        <f t="shared" si="8"/>
        <v>#DIV/0!</v>
      </c>
    </row>
    <row r="356" spans="1:8" ht="15">
      <c r="A356" s="25"/>
      <c r="B356" s="21">
        <v>3632</v>
      </c>
      <c r="C356" s="21">
        <v>2111</v>
      </c>
      <c r="D356" s="21" t="s">
        <v>278</v>
      </c>
      <c r="E356" s="22">
        <v>260</v>
      </c>
      <c r="F356" s="22">
        <v>260</v>
      </c>
      <c r="G356" s="22">
        <v>540.1</v>
      </c>
      <c r="H356" s="223">
        <f t="shared" si="8"/>
        <v>207.73076923076923</v>
      </c>
    </row>
    <row r="357" spans="1:8" ht="15">
      <c r="A357" s="25"/>
      <c r="B357" s="21">
        <v>3632</v>
      </c>
      <c r="C357" s="21">
        <v>2132</v>
      </c>
      <c r="D357" s="21" t="s">
        <v>279</v>
      </c>
      <c r="E357" s="22">
        <v>20</v>
      </c>
      <c r="F357" s="22">
        <v>20</v>
      </c>
      <c r="G357" s="22">
        <v>25</v>
      </c>
      <c r="H357" s="223">
        <f t="shared" si="8"/>
        <v>125</v>
      </c>
    </row>
    <row r="358" spans="1:8" ht="15">
      <c r="A358" s="25"/>
      <c r="B358" s="21">
        <v>3632</v>
      </c>
      <c r="C358" s="21">
        <v>2133</v>
      </c>
      <c r="D358" s="21" t="s">
        <v>280</v>
      </c>
      <c r="E358" s="22">
        <v>5</v>
      </c>
      <c r="F358" s="22">
        <v>5</v>
      </c>
      <c r="G358" s="22">
        <v>0</v>
      </c>
      <c r="H358" s="223">
        <f t="shared" si="8"/>
        <v>0</v>
      </c>
    </row>
    <row r="359" spans="1:8" ht="15">
      <c r="A359" s="25"/>
      <c r="B359" s="21">
        <v>3632</v>
      </c>
      <c r="C359" s="21">
        <v>2324</v>
      </c>
      <c r="D359" s="21" t="s">
        <v>281</v>
      </c>
      <c r="E359" s="22">
        <v>0</v>
      </c>
      <c r="F359" s="22">
        <v>0</v>
      </c>
      <c r="G359" s="22">
        <v>32.8</v>
      </c>
      <c r="H359" s="223" t="e">
        <f t="shared" si="8"/>
        <v>#DIV/0!</v>
      </c>
    </row>
    <row r="360" spans="1:8" ht="15">
      <c r="A360" s="25"/>
      <c r="B360" s="21">
        <v>3632</v>
      </c>
      <c r="C360" s="21">
        <v>2329</v>
      </c>
      <c r="D360" s="21" t="s">
        <v>282</v>
      </c>
      <c r="E360" s="22">
        <v>85</v>
      </c>
      <c r="F360" s="22">
        <v>85</v>
      </c>
      <c r="G360" s="22">
        <v>43.8</v>
      </c>
      <c r="H360" s="223">
        <f t="shared" si="8"/>
        <v>51.52941176470588</v>
      </c>
    </row>
    <row r="361" spans="1:8" ht="15">
      <c r="A361" s="25"/>
      <c r="B361" s="21">
        <v>3634</v>
      </c>
      <c r="C361" s="21">
        <v>2132</v>
      </c>
      <c r="D361" s="21" t="s">
        <v>283</v>
      </c>
      <c r="E361" s="22">
        <v>4100</v>
      </c>
      <c r="F361" s="22">
        <v>4100</v>
      </c>
      <c r="G361" s="22">
        <v>4080</v>
      </c>
      <c r="H361" s="223">
        <f t="shared" si="8"/>
        <v>99.51219512195122</v>
      </c>
    </row>
    <row r="362" spans="1:8" ht="15" hidden="1">
      <c r="A362" s="25"/>
      <c r="B362" s="21">
        <v>3636</v>
      </c>
      <c r="C362" s="21">
        <v>2131</v>
      </c>
      <c r="D362" s="21" t="s">
        <v>284</v>
      </c>
      <c r="E362" s="22"/>
      <c r="F362" s="22"/>
      <c r="G362" s="22"/>
      <c r="H362" s="223" t="e">
        <f t="shared" si="8"/>
        <v>#DIV/0!</v>
      </c>
    </row>
    <row r="363" spans="1:8" ht="15">
      <c r="A363" s="25"/>
      <c r="B363" s="21">
        <v>3639</v>
      </c>
      <c r="C363" s="21">
        <v>2119</v>
      </c>
      <c r="D363" s="21" t="s">
        <v>285</v>
      </c>
      <c r="E363" s="22">
        <v>150</v>
      </c>
      <c r="F363" s="22">
        <v>150</v>
      </c>
      <c r="G363" s="22">
        <v>371.2</v>
      </c>
      <c r="H363" s="223">
        <f t="shared" si="8"/>
        <v>247.46666666666667</v>
      </c>
    </row>
    <row r="364" spans="1:8" ht="15">
      <c r="A364" s="21"/>
      <c r="B364" s="21">
        <v>3639</v>
      </c>
      <c r="C364" s="21">
        <v>2131</v>
      </c>
      <c r="D364" s="21" t="s">
        <v>286</v>
      </c>
      <c r="E364" s="22">
        <v>1900</v>
      </c>
      <c r="F364" s="22">
        <v>1900</v>
      </c>
      <c r="G364" s="22">
        <v>1811.8</v>
      </c>
      <c r="H364" s="223">
        <f t="shared" si="8"/>
        <v>95.35789473684211</v>
      </c>
    </row>
    <row r="365" spans="1:8" ht="15">
      <c r="A365" s="21"/>
      <c r="B365" s="21">
        <v>3639</v>
      </c>
      <c r="C365" s="21">
        <v>2132</v>
      </c>
      <c r="D365" s="21" t="s">
        <v>287</v>
      </c>
      <c r="E365" s="22">
        <v>18</v>
      </c>
      <c r="F365" s="22">
        <v>18</v>
      </c>
      <c r="G365" s="22">
        <v>7.1</v>
      </c>
      <c r="H365" s="223">
        <f t="shared" si="8"/>
        <v>39.44444444444444</v>
      </c>
    </row>
    <row r="366" spans="1:8" ht="15" customHeight="1">
      <c r="A366" s="21"/>
      <c r="B366" s="21">
        <v>3639</v>
      </c>
      <c r="C366" s="21">
        <v>2212</v>
      </c>
      <c r="D366" s="21" t="s">
        <v>256</v>
      </c>
      <c r="E366" s="22">
        <v>0</v>
      </c>
      <c r="F366" s="22">
        <v>0</v>
      </c>
      <c r="G366" s="22">
        <v>167</v>
      </c>
      <c r="H366" s="223" t="e">
        <f t="shared" si="8"/>
        <v>#DIV/0!</v>
      </c>
    </row>
    <row r="367" spans="1:8" ht="15">
      <c r="A367" s="21"/>
      <c r="B367" s="21">
        <v>3639</v>
      </c>
      <c r="C367" s="21">
        <v>2324</v>
      </c>
      <c r="D367" s="21" t="s">
        <v>288</v>
      </c>
      <c r="E367" s="22">
        <v>403</v>
      </c>
      <c r="F367" s="22">
        <v>403</v>
      </c>
      <c r="G367" s="22">
        <v>147.5</v>
      </c>
      <c r="H367" s="223">
        <f t="shared" si="8"/>
        <v>36.60049627791563</v>
      </c>
    </row>
    <row r="368" spans="1:8" ht="15" hidden="1">
      <c r="A368" s="21"/>
      <c r="B368" s="21">
        <v>3639</v>
      </c>
      <c r="C368" s="21">
        <v>2328</v>
      </c>
      <c r="D368" s="21" t="s">
        <v>289</v>
      </c>
      <c r="E368" s="22"/>
      <c r="F368" s="22"/>
      <c r="G368" s="22"/>
      <c r="H368" s="223" t="e">
        <f t="shared" si="8"/>
        <v>#DIV/0!</v>
      </c>
    </row>
    <row r="369" spans="1:8" ht="15" customHeight="1" hidden="1">
      <c r="A369" s="40"/>
      <c r="B369" s="40">
        <v>3639</v>
      </c>
      <c r="C369" s="40">
        <v>2329</v>
      </c>
      <c r="D369" s="40" t="s">
        <v>73</v>
      </c>
      <c r="E369" s="22"/>
      <c r="F369" s="22"/>
      <c r="G369" s="22"/>
      <c r="H369" s="223" t="e">
        <f t="shared" si="8"/>
        <v>#DIV/0!</v>
      </c>
    </row>
    <row r="370" spans="1:8" ht="15">
      <c r="A370" s="21"/>
      <c r="B370" s="21">
        <v>3639</v>
      </c>
      <c r="C370" s="21">
        <v>3111</v>
      </c>
      <c r="D370" s="21" t="s">
        <v>290</v>
      </c>
      <c r="E370" s="22">
        <v>2700</v>
      </c>
      <c r="F370" s="22">
        <v>2700</v>
      </c>
      <c r="G370" s="22">
        <v>407.4</v>
      </c>
      <c r="H370" s="223">
        <f t="shared" si="8"/>
        <v>15.088888888888889</v>
      </c>
    </row>
    <row r="371" spans="1:8" ht="15" hidden="1">
      <c r="A371" s="21"/>
      <c r="B371" s="21">
        <v>3639</v>
      </c>
      <c r="C371" s="21">
        <v>3112</v>
      </c>
      <c r="D371" s="21" t="s">
        <v>291</v>
      </c>
      <c r="E371" s="22"/>
      <c r="F371" s="22"/>
      <c r="G371" s="22"/>
      <c r="H371" s="223" t="e">
        <f t="shared" si="8"/>
        <v>#DIV/0!</v>
      </c>
    </row>
    <row r="372" spans="1:8" ht="15" hidden="1">
      <c r="A372" s="21"/>
      <c r="B372" s="21">
        <v>3639</v>
      </c>
      <c r="C372" s="21">
        <v>3113</v>
      </c>
      <c r="D372" s="21" t="s">
        <v>292</v>
      </c>
      <c r="E372" s="22"/>
      <c r="F372" s="22"/>
      <c r="G372" s="22"/>
      <c r="H372" s="223" t="e">
        <f t="shared" si="8"/>
        <v>#DIV/0!</v>
      </c>
    </row>
    <row r="373" spans="1:8" ht="15" customHeight="1">
      <c r="A373" s="40"/>
      <c r="B373" s="40">
        <v>3639</v>
      </c>
      <c r="C373" s="40">
        <v>3119</v>
      </c>
      <c r="D373" s="40" t="s">
        <v>293</v>
      </c>
      <c r="E373" s="22">
        <v>4000</v>
      </c>
      <c r="F373" s="22">
        <v>4000</v>
      </c>
      <c r="G373" s="22">
        <v>0</v>
      </c>
      <c r="H373" s="223">
        <f t="shared" si="8"/>
        <v>0</v>
      </c>
    </row>
    <row r="374" spans="1:8" ht="15" hidden="1">
      <c r="A374" s="40"/>
      <c r="B374" s="40">
        <v>6171</v>
      </c>
      <c r="C374" s="40">
        <v>2131</v>
      </c>
      <c r="D374" s="40" t="s">
        <v>294</v>
      </c>
      <c r="E374" s="22"/>
      <c r="F374" s="22"/>
      <c r="G374" s="22"/>
      <c r="H374" s="223" t="e">
        <f t="shared" si="8"/>
        <v>#DIV/0!</v>
      </c>
    </row>
    <row r="375" spans="1:8" ht="15" hidden="1">
      <c r="A375" s="21"/>
      <c r="B375" s="21">
        <v>6171</v>
      </c>
      <c r="C375" s="21">
        <v>2324</v>
      </c>
      <c r="D375" s="21" t="s">
        <v>295</v>
      </c>
      <c r="E375" s="22"/>
      <c r="F375" s="22"/>
      <c r="G375" s="22"/>
      <c r="H375" s="223" t="e">
        <f t="shared" si="8"/>
        <v>#DIV/0!</v>
      </c>
    </row>
    <row r="376" spans="1:8" ht="15" hidden="1">
      <c r="A376" s="21"/>
      <c r="B376" s="21"/>
      <c r="C376" s="21"/>
      <c r="D376" s="21"/>
      <c r="E376" s="22"/>
      <c r="F376" s="22"/>
      <c r="G376" s="22"/>
      <c r="H376" s="223" t="e">
        <f t="shared" si="8"/>
        <v>#DIV/0!</v>
      </c>
    </row>
    <row r="377" spans="1:8" ht="15" customHeight="1" hidden="1">
      <c r="A377" s="40"/>
      <c r="B377" s="40">
        <v>6171</v>
      </c>
      <c r="C377" s="40">
        <v>2131</v>
      </c>
      <c r="D377" s="40" t="s">
        <v>296</v>
      </c>
      <c r="E377" s="22"/>
      <c r="F377" s="22"/>
      <c r="G377" s="22"/>
      <c r="H377" s="223" t="e">
        <f t="shared" si="8"/>
        <v>#DIV/0!</v>
      </c>
    </row>
    <row r="378" spans="1:8" ht="15" customHeight="1" hidden="1">
      <c r="A378" s="40"/>
      <c r="B378" s="40">
        <v>6171</v>
      </c>
      <c r="C378" s="40">
        <v>2133</v>
      </c>
      <c r="D378" s="40" t="s">
        <v>297</v>
      </c>
      <c r="E378" s="22"/>
      <c r="F378" s="22"/>
      <c r="G378" s="22"/>
      <c r="H378" s="223" t="e">
        <f t="shared" si="8"/>
        <v>#DIV/0!</v>
      </c>
    </row>
    <row r="379" spans="1:8" ht="15" customHeight="1" hidden="1">
      <c r="A379" s="21"/>
      <c r="B379" s="21">
        <v>6409</v>
      </c>
      <c r="C379" s="21">
        <v>2328</v>
      </c>
      <c r="D379" s="21" t="s">
        <v>298</v>
      </c>
      <c r="E379" s="22"/>
      <c r="F379" s="22"/>
      <c r="G379" s="22"/>
      <c r="H379" s="223" t="e">
        <f t="shared" si="8"/>
        <v>#DIV/0!</v>
      </c>
    </row>
    <row r="380" spans="1:8" ht="15" customHeight="1">
      <c r="A380" s="40"/>
      <c r="B380" s="40">
        <v>6310</v>
      </c>
      <c r="C380" s="40">
        <v>2141</v>
      </c>
      <c r="D380" s="40" t="s">
        <v>299</v>
      </c>
      <c r="E380" s="22">
        <v>0</v>
      </c>
      <c r="F380" s="22">
        <v>0</v>
      </c>
      <c r="G380" s="22">
        <v>1.8</v>
      </c>
      <c r="H380" s="223" t="e">
        <f t="shared" si="8"/>
        <v>#DIV/0!</v>
      </c>
    </row>
    <row r="381" spans="1:8" ht="15" customHeight="1">
      <c r="A381" s="40"/>
      <c r="B381" s="40">
        <v>6409</v>
      </c>
      <c r="C381" s="40">
        <v>2328</v>
      </c>
      <c r="D381" s="40" t="s">
        <v>298</v>
      </c>
      <c r="E381" s="22">
        <v>0</v>
      </c>
      <c r="F381" s="22">
        <v>0</v>
      </c>
      <c r="G381" s="22">
        <v>0</v>
      </c>
      <c r="H381" s="223" t="e">
        <f t="shared" si="8"/>
        <v>#DIV/0!</v>
      </c>
    </row>
    <row r="382" spans="1:8" ht="15.75" customHeight="1" thickBot="1">
      <c r="A382" s="77"/>
      <c r="B382" s="77"/>
      <c r="C382" s="77"/>
      <c r="D382" s="77"/>
      <c r="E382" s="78"/>
      <c r="F382" s="78"/>
      <c r="G382" s="78"/>
      <c r="H382" s="232"/>
    </row>
    <row r="383" spans="1:8" s="33" customFormat="1" ht="22.5" customHeight="1" thickBot="1" thickTop="1">
      <c r="A383" s="62"/>
      <c r="B383" s="62"/>
      <c r="C383" s="62"/>
      <c r="D383" s="63" t="s">
        <v>300</v>
      </c>
      <c r="E383" s="64">
        <f>SUM(E340:E382)</f>
        <v>37718</v>
      </c>
      <c r="F383" s="64">
        <f>SUM(F340:F382)</f>
        <v>37718</v>
      </c>
      <c r="G383" s="64">
        <f>SUM(G340:G382)</f>
        <v>27457.399999999998</v>
      </c>
      <c r="H383" s="225">
        <f>(G383/F383)*100</f>
        <v>72.79654276472772</v>
      </c>
    </row>
    <row r="384" spans="1:8" ht="15" customHeight="1">
      <c r="A384" s="33"/>
      <c r="B384" s="51"/>
      <c r="C384" s="51"/>
      <c r="D384" s="51"/>
      <c r="E384" s="75"/>
      <c r="F384" s="75"/>
      <c r="G384" s="75"/>
      <c r="H384" s="231"/>
    </row>
    <row r="385" spans="1:8" ht="15" customHeight="1" hidden="1">
      <c r="A385" s="33"/>
      <c r="B385" s="51"/>
      <c r="C385" s="51"/>
      <c r="D385" s="51"/>
      <c r="E385" s="75"/>
      <c r="F385" s="75"/>
      <c r="G385" s="75"/>
      <c r="H385" s="231"/>
    </row>
    <row r="386" spans="1:8" ht="15" customHeight="1" hidden="1">
      <c r="A386" s="33"/>
      <c r="B386" s="51"/>
      <c r="C386" s="51"/>
      <c r="D386" s="51"/>
      <c r="E386" s="75"/>
      <c r="F386" s="75"/>
      <c r="G386" s="75"/>
      <c r="H386" s="231"/>
    </row>
    <row r="387" spans="1:8" ht="15" customHeight="1" hidden="1">
      <c r="A387" s="33"/>
      <c r="B387" s="51"/>
      <c r="C387" s="51"/>
      <c r="D387" s="51"/>
      <c r="E387" s="75"/>
      <c r="F387" s="75"/>
      <c r="G387" s="10"/>
      <c r="H387" s="216"/>
    </row>
    <row r="388" spans="1:8" ht="15" customHeight="1" hidden="1">
      <c r="A388" s="33"/>
      <c r="B388" s="51"/>
      <c r="C388" s="51"/>
      <c r="D388" s="51"/>
      <c r="E388" s="75"/>
      <c r="F388" s="75"/>
      <c r="G388" s="75"/>
      <c r="H388" s="231"/>
    </row>
    <row r="389" spans="1:8" ht="15" customHeight="1">
      <c r="A389" s="33"/>
      <c r="B389" s="51"/>
      <c r="C389" s="51"/>
      <c r="D389" s="51"/>
      <c r="E389" s="75"/>
      <c r="F389" s="75"/>
      <c r="G389" s="75"/>
      <c r="H389" s="231"/>
    </row>
    <row r="390" spans="1:8" ht="15" customHeight="1" thickBot="1">
      <c r="A390" s="33"/>
      <c r="B390" s="51"/>
      <c r="C390" s="51"/>
      <c r="D390" s="51"/>
      <c r="E390" s="75"/>
      <c r="F390" s="75"/>
      <c r="G390" s="75"/>
      <c r="H390" s="231"/>
    </row>
    <row r="391" spans="1:8" ht="15.75">
      <c r="A391" s="208" t="s">
        <v>25</v>
      </c>
      <c r="B391" s="208" t="s">
        <v>26</v>
      </c>
      <c r="C391" s="208" t="s">
        <v>27</v>
      </c>
      <c r="D391" s="209" t="s">
        <v>28</v>
      </c>
      <c r="E391" s="210" t="s">
        <v>29</v>
      </c>
      <c r="F391" s="210" t="s">
        <v>29</v>
      </c>
      <c r="G391" s="210" t="s">
        <v>8</v>
      </c>
      <c r="H391" s="220" t="s">
        <v>30</v>
      </c>
    </row>
    <row r="392" spans="1:8" ht="15.75" customHeight="1" thickBot="1">
      <c r="A392" s="211"/>
      <c r="B392" s="211"/>
      <c r="C392" s="211"/>
      <c r="D392" s="212"/>
      <c r="E392" s="213" t="s">
        <v>31</v>
      </c>
      <c r="F392" s="213" t="s">
        <v>32</v>
      </c>
      <c r="G392" s="214" t="s">
        <v>33</v>
      </c>
      <c r="H392" s="221" t="s">
        <v>34</v>
      </c>
    </row>
    <row r="393" spans="1:8" ht="16.5" thickTop="1">
      <c r="A393" s="18">
        <v>8888</v>
      </c>
      <c r="B393" s="18"/>
      <c r="C393" s="18"/>
      <c r="D393" s="19"/>
      <c r="E393" s="20"/>
      <c r="F393" s="20"/>
      <c r="G393" s="20"/>
      <c r="H393" s="222"/>
    </row>
    <row r="394" spans="1:8" ht="15">
      <c r="A394" s="21"/>
      <c r="B394" s="21">
        <v>6171</v>
      </c>
      <c r="C394" s="21">
        <v>2329</v>
      </c>
      <c r="D394" s="21" t="s">
        <v>301</v>
      </c>
      <c r="E394" s="22">
        <v>0</v>
      </c>
      <c r="F394" s="22">
        <v>0</v>
      </c>
      <c r="G394" s="22">
        <v>0</v>
      </c>
      <c r="H394" s="223" t="e">
        <f>(G394/F394)*100</f>
        <v>#DIV/0!</v>
      </c>
    </row>
    <row r="395" spans="1:8" ht="15">
      <c r="A395" s="21"/>
      <c r="B395" s="21"/>
      <c r="C395" s="21"/>
      <c r="D395" s="21" t="s">
        <v>302</v>
      </c>
      <c r="E395" s="22"/>
      <c r="F395" s="22"/>
      <c r="G395" s="22"/>
      <c r="H395" s="223"/>
    </row>
    <row r="396" spans="1:8" ht="15.75" thickBot="1">
      <c r="A396" s="59"/>
      <c r="B396" s="59"/>
      <c r="C396" s="59"/>
      <c r="D396" s="59" t="s">
        <v>303</v>
      </c>
      <c r="E396" s="60"/>
      <c r="F396" s="60"/>
      <c r="G396" s="60"/>
      <c r="H396" s="229"/>
    </row>
    <row r="397" spans="1:8" s="33" customFormat="1" ht="22.5" customHeight="1" thickBot="1" thickTop="1">
      <c r="A397" s="62"/>
      <c r="B397" s="62"/>
      <c r="C397" s="62"/>
      <c r="D397" s="63" t="s">
        <v>304</v>
      </c>
      <c r="E397" s="64">
        <f>SUM(E394:E395)</f>
        <v>0</v>
      </c>
      <c r="F397" s="64">
        <f>SUM(F394:F395)</f>
        <v>0</v>
      </c>
      <c r="G397" s="64">
        <f>SUM(G394:G395)</f>
        <v>0</v>
      </c>
      <c r="H397" s="225" t="e">
        <f>(G397/F397)*100</f>
        <v>#DIV/0!</v>
      </c>
    </row>
    <row r="398" spans="1:8" ht="15">
      <c r="A398" s="33"/>
      <c r="B398" s="51"/>
      <c r="C398" s="51"/>
      <c r="D398" s="51"/>
      <c r="E398" s="75"/>
      <c r="F398" s="75"/>
      <c r="G398" s="75"/>
      <c r="H398" s="231"/>
    </row>
    <row r="399" spans="1:8" ht="15" hidden="1">
      <c r="A399" s="33"/>
      <c r="B399" s="51"/>
      <c r="C399" s="51"/>
      <c r="D399" s="51"/>
      <c r="E399" s="75"/>
      <c r="F399" s="75"/>
      <c r="G399" s="75"/>
      <c r="H399" s="231"/>
    </row>
    <row r="400" spans="1:8" ht="15" hidden="1">
      <c r="A400" s="33"/>
      <c r="B400" s="51"/>
      <c r="C400" s="51"/>
      <c r="D400" s="51"/>
      <c r="E400" s="75"/>
      <c r="F400" s="75"/>
      <c r="G400" s="75"/>
      <c r="H400" s="231"/>
    </row>
    <row r="401" spans="1:8" ht="15" hidden="1">
      <c r="A401" s="33"/>
      <c r="B401" s="51"/>
      <c r="C401" s="51"/>
      <c r="D401" s="51"/>
      <c r="E401" s="75"/>
      <c r="F401" s="75"/>
      <c r="G401" s="75"/>
      <c r="H401" s="231"/>
    </row>
    <row r="402" spans="1:8" ht="15" hidden="1">
      <c r="A402" s="33"/>
      <c r="B402" s="51"/>
      <c r="C402" s="51"/>
      <c r="D402" s="51"/>
      <c r="E402" s="75"/>
      <c r="F402" s="75"/>
      <c r="G402" s="75"/>
      <c r="H402" s="231"/>
    </row>
    <row r="403" spans="1:8" ht="15" hidden="1">
      <c r="A403" s="33"/>
      <c r="B403" s="51"/>
      <c r="C403" s="51"/>
      <c r="D403" s="51"/>
      <c r="E403" s="75"/>
      <c r="F403" s="75"/>
      <c r="G403" s="75"/>
      <c r="H403" s="231"/>
    </row>
    <row r="404" spans="1:8" ht="15" customHeight="1">
      <c r="A404" s="33"/>
      <c r="B404" s="51"/>
      <c r="C404" s="51"/>
      <c r="D404" s="51"/>
      <c r="E404" s="75"/>
      <c r="F404" s="75"/>
      <c r="G404" s="75"/>
      <c r="H404" s="231"/>
    </row>
    <row r="405" spans="1:8" ht="15" customHeight="1" thickBot="1">
      <c r="A405" s="33"/>
      <c r="B405" s="33"/>
      <c r="C405" s="33"/>
      <c r="D405" s="33"/>
      <c r="E405" s="34"/>
      <c r="F405" s="34"/>
      <c r="G405" s="34"/>
      <c r="H405" s="226"/>
    </row>
    <row r="406" spans="1:8" ht="15.75">
      <c r="A406" s="208" t="s">
        <v>25</v>
      </c>
      <c r="B406" s="208" t="s">
        <v>26</v>
      </c>
      <c r="C406" s="208" t="s">
        <v>27</v>
      </c>
      <c r="D406" s="209" t="s">
        <v>28</v>
      </c>
      <c r="E406" s="210" t="s">
        <v>29</v>
      </c>
      <c r="F406" s="210" t="s">
        <v>29</v>
      </c>
      <c r="G406" s="210" t="s">
        <v>8</v>
      </c>
      <c r="H406" s="220" t="s">
        <v>30</v>
      </c>
    </row>
    <row r="407" spans="1:8" ht="15.75" customHeight="1" thickBot="1">
      <c r="A407" s="211"/>
      <c r="B407" s="211"/>
      <c r="C407" s="211"/>
      <c r="D407" s="212"/>
      <c r="E407" s="213" t="s">
        <v>31</v>
      </c>
      <c r="F407" s="213" t="s">
        <v>32</v>
      </c>
      <c r="G407" s="214" t="s">
        <v>33</v>
      </c>
      <c r="H407" s="221" t="s">
        <v>34</v>
      </c>
    </row>
    <row r="408" spans="1:8" s="33" customFormat="1" ht="30.75" customHeight="1" thickBot="1" thickTop="1">
      <c r="A408" s="63"/>
      <c r="B408" s="79"/>
      <c r="C408" s="80"/>
      <c r="D408" s="81" t="s">
        <v>305</v>
      </c>
      <c r="E408" s="82">
        <f>SUM(E54,E130,E172,E203,E230,E256,E275,E295,E332,E383,E397)</f>
        <v>487326</v>
      </c>
      <c r="F408" s="82">
        <f>SUM(F54,F130,F172,F203,F230,F256,F275,F295,F332,F383,F397)</f>
        <v>484613.69999999995</v>
      </c>
      <c r="G408" s="82">
        <f>SUM(G54,G130,G172,G203,G230,G256,G275,G295,G332,G383,G397)</f>
        <v>307713.8000000001</v>
      </c>
      <c r="H408" s="233">
        <f>(G408/F408)*100</f>
        <v>63.49671913938878</v>
      </c>
    </row>
    <row r="409" spans="1:8" ht="15" customHeight="1">
      <c r="A409" s="14"/>
      <c r="B409" s="83"/>
      <c r="C409" s="84"/>
      <c r="D409" s="85"/>
      <c r="E409" s="86"/>
      <c r="F409" s="86"/>
      <c r="G409" s="86"/>
      <c r="H409" s="234"/>
    </row>
    <row r="410" spans="1:8" ht="15" customHeight="1" hidden="1">
      <c r="A410" s="14"/>
      <c r="B410" s="83"/>
      <c r="C410" s="84"/>
      <c r="D410" s="85"/>
      <c r="E410" s="86"/>
      <c r="F410" s="86"/>
      <c r="G410" s="86"/>
      <c r="H410" s="234"/>
    </row>
    <row r="411" spans="1:8" ht="12.75" customHeight="1" hidden="1">
      <c r="A411" s="14"/>
      <c r="B411" s="83"/>
      <c r="C411" s="84"/>
      <c r="D411" s="85"/>
      <c r="E411" s="86"/>
      <c r="F411" s="86"/>
      <c r="G411" s="86"/>
      <c r="H411" s="234"/>
    </row>
    <row r="412" spans="1:8" ht="12.75" customHeight="1" hidden="1">
      <c r="A412" s="14"/>
      <c r="B412" s="83"/>
      <c r="C412" s="84"/>
      <c r="D412" s="85"/>
      <c r="E412" s="86"/>
      <c r="F412" s="86"/>
      <c r="G412" s="86"/>
      <c r="H412" s="234"/>
    </row>
    <row r="413" spans="1:8" ht="12.75" customHeight="1" hidden="1">
      <c r="A413" s="14"/>
      <c r="B413" s="83"/>
      <c r="C413" s="84"/>
      <c r="D413" s="85"/>
      <c r="E413" s="86"/>
      <c r="F413" s="86"/>
      <c r="G413" s="86"/>
      <c r="H413" s="234"/>
    </row>
    <row r="414" spans="1:8" ht="12.75" customHeight="1" hidden="1">
      <c r="A414" s="14"/>
      <c r="B414" s="83"/>
      <c r="C414" s="84"/>
      <c r="D414" s="85"/>
      <c r="E414" s="86"/>
      <c r="F414" s="86"/>
      <c r="G414" s="86"/>
      <c r="H414" s="234"/>
    </row>
    <row r="415" spans="1:8" ht="12.75" customHeight="1" hidden="1">
      <c r="A415" s="14"/>
      <c r="B415" s="83"/>
      <c r="C415" s="84"/>
      <c r="D415" s="85"/>
      <c r="E415" s="86"/>
      <c r="F415" s="86"/>
      <c r="G415" s="86"/>
      <c r="H415" s="234"/>
    </row>
    <row r="416" spans="1:8" ht="12.75" customHeight="1" hidden="1">
      <c r="A416" s="14"/>
      <c r="B416" s="83"/>
      <c r="C416" s="84"/>
      <c r="D416" s="85"/>
      <c r="E416" s="86"/>
      <c r="F416" s="86"/>
      <c r="G416" s="86"/>
      <c r="H416" s="234"/>
    </row>
    <row r="417" spans="1:8" ht="15" customHeight="1">
      <c r="A417" s="14"/>
      <c r="B417" s="83"/>
      <c r="C417" s="84"/>
      <c r="D417" s="85"/>
      <c r="E417" s="86"/>
      <c r="F417" s="86"/>
      <c r="G417" s="86"/>
      <c r="H417" s="234"/>
    </row>
    <row r="418" spans="1:8" ht="15" customHeight="1" thickBot="1">
      <c r="A418" s="14"/>
      <c r="B418" s="83"/>
      <c r="C418" s="84"/>
      <c r="D418" s="85"/>
      <c r="E418" s="87"/>
      <c r="F418" s="87"/>
      <c r="G418" s="87"/>
      <c r="H418" s="235"/>
    </row>
    <row r="419" spans="1:8" ht="15.75">
      <c r="A419" s="208" t="s">
        <v>25</v>
      </c>
      <c r="B419" s="208" t="s">
        <v>26</v>
      </c>
      <c r="C419" s="208" t="s">
        <v>27</v>
      </c>
      <c r="D419" s="209" t="s">
        <v>28</v>
      </c>
      <c r="E419" s="210" t="s">
        <v>29</v>
      </c>
      <c r="F419" s="210" t="s">
        <v>29</v>
      </c>
      <c r="G419" s="210" t="s">
        <v>8</v>
      </c>
      <c r="H419" s="220" t="s">
        <v>30</v>
      </c>
    </row>
    <row r="420" spans="1:8" ht="15.75" customHeight="1" thickBot="1">
      <c r="A420" s="211"/>
      <c r="B420" s="211"/>
      <c r="C420" s="211"/>
      <c r="D420" s="212"/>
      <c r="E420" s="213" t="s">
        <v>31</v>
      </c>
      <c r="F420" s="213" t="s">
        <v>32</v>
      </c>
      <c r="G420" s="214" t="s">
        <v>33</v>
      </c>
      <c r="H420" s="221" t="s">
        <v>34</v>
      </c>
    </row>
    <row r="421" spans="1:8" ht="16.5" customHeight="1" thickTop="1">
      <c r="A421" s="70">
        <v>110</v>
      </c>
      <c r="B421" s="70"/>
      <c r="C421" s="70"/>
      <c r="D421" s="88" t="s">
        <v>306</v>
      </c>
      <c r="E421" s="89"/>
      <c r="F421" s="89"/>
      <c r="G421" s="89"/>
      <c r="H421" s="236"/>
    </row>
    <row r="422" spans="1:8" ht="14.25" customHeight="1">
      <c r="A422" s="90"/>
      <c r="B422" s="90"/>
      <c r="C422" s="90"/>
      <c r="D422" s="14"/>
      <c r="E422" s="89"/>
      <c r="F422" s="89"/>
      <c r="G422" s="89"/>
      <c r="H422" s="236"/>
    </row>
    <row r="423" spans="1:8" ht="15" customHeight="1">
      <c r="A423" s="21"/>
      <c r="B423" s="21"/>
      <c r="C423" s="21">
        <v>8115</v>
      </c>
      <c r="D423" s="24" t="s">
        <v>307</v>
      </c>
      <c r="E423" s="91">
        <v>18695</v>
      </c>
      <c r="F423" s="215">
        <v>54283.4</v>
      </c>
      <c r="G423" s="215">
        <v>5759.4</v>
      </c>
      <c r="H423" s="223">
        <f>(G423/F423)*100</f>
        <v>10.6098733682857</v>
      </c>
    </row>
    <row r="424" spans="1:8" ht="15" hidden="1">
      <c r="A424" s="21"/>
      <c r="B424" s="21"/>
      <c r="C424" s="21">
        <v>8123</v>
      </c>
      <c r="D424" s="92" t="s">
        <v>308</v>
      </c>
      <c r="E424" s="26"/>
      <c r="F424" s="26"/>
      <c r="G424" s="26"/>
      <c r="H424" s="223" t="e">
        <f>(G424/F424)*100</f>
        <v>#DIV/0!</v>
      </c>
    </row>
    <row r="425" spans="1:8" ht="15">
      <c r="A425" s="21"/>
      <c r="B425" s="21"/>
      <c r="C425" s="21">
        <v>8123</v>
      </c>
      <c r="D425" s="92" t="s">
        <v>309</v>
      </c>
      <c r="E425" s="26">
        <v>40000</v>
      </c>
      <c r="F425" s="26">
        <v>40000</v>
      </c>
      <c r="G425" s="215">
        <v>0</v>
      </c>
      <c r="H425" s="223">
        <f>(G425/F425)*100</f>
        <v>0</v>
      </c>
    </row>
    <row r="426" spans="1:8" ht="14.25" customHeight="1">
      <c r="A426" s="21"/>
      <c r="B426" s="21"/>
      <c r="C426" s="21">
        <v>8124</v>
      </c>
      <c r="D426" s="24" t="s">
        <v>310</v>
      </c>
      <c r="E426" s="22">
        <v>-14493</v>
      </c>
      <c r="F426" s="22">
        <v>-14493</v>
      </c>
      <c r="G426" s="22">
        <v>10874.3</v>
      </c>
      <c r="H426" s="223">
        <f>(G426/F426)*100</f>
        <v>-75.03139446629406</v>
      </c>
    </row>
    <row r="427" spans="1:8" ht="15" customHeight="1" hidden="1">
      <c r="A427" s="28"/>
      <c r="B427" s="28"/>
      <c r="C427" s="28">
        <v>8902</v>
      </c>
      <c r="D427" s="93" t="s">
        <v>311</v>
      </c>
      <c r="E427" s="29"/>
      <c r="F427" s="29"/>
      <c r="G427" s="29"/>
      <c r="H427" s="237" t="e">
        <f>(#REF!/F427)*100</f>
        <v>#REF!</v>
      </c>
    </row>
    <row r="428" spans="1:8" ht="14.25" customHeight="1" hidden="1">
      <c r="A428" s="21"/>
      <c r="B428" s="21"/>
      <c r="C428" s="21">
        <v>8905</v>
      </c>
      <c r="D428" s="24" t="s">
        <v>312</v>
      </c>
      <c r="E428" s="22"/>
      <c r="F428" s="22"/>
      <c r="G428" s="22"/>
      <c r="H428" s="223" t="e">
        <f>(#REF!/F428)*100</f>
        <v>#REF!</v>
      </c>
    </row>
    <row r="429" spans="1:8" ht="15" customHeight="1" thickBot="1">
      <c r="A429" s="59"/>
      <c r="B429" s="59"/>
      <c r="C429" s="59"/>
      <c r="D429" s="58"/>
      <c r="E429" s="60"/>
      <c r="F429" s="60"/>
      <c r="G429" s="60"/>
      <c r="H429" s="229"/>
    </row>
    <row r="430" spans="1:8" s="33" customFormat="1" ht="22.5" customHeight="1" thickBot="1" thickTop="1">
      <c r="A430" s="62"/>
      <c r="B430" s="62"/>
      <c r="C430" s="62"/>
      <c r="D430" s="94" t="s">
        <v>313</v>
      </c>
      <c r="E430" s="64">
        <f>SUM(E423:E428)</f>
        <v>44202</v>
      </c>
      <c r="F430" s="64">
        <f>SUM(F423:F428)</f>
        <v>79790.4</v>
      </c>
      <c r="G430" s="64">
        <f>SUM(G423:G428)</f>
        <v>16633.699999999997</v>
      </c>
      <c r="H430" s="238">
        <f>(G430/F430)*100</f>
        <v>20.846743467885858</v>
      </c>
    </row>
    <row r="431" spans="1:8" s="33" customFormat="1" ht="22.5" customHeight="1">
      <c r="A431" s="51"/>
      <c r="B431" s="51"/>
      <c r="C431" s="51"/>
      <c r="D431" s="14"/>
      <c r="E431" s="52"/>
      <c r="F431" s="95"/>
      <c r="G431" s="52"/>
      <c r="H431" s="227"/>
    </row>
    <row r="432" spans="1:8" ht="15" customHeight="1">
      <c r="A432" s="33" t="s">
        <v>314</v>
      </c>
      <c r="B432" s="33"/>
      <c r="C432" s="33"/>
      <c r="D432" s="14"/>
      <c r="E432" s="52"/>
      <c r="F432" s="95"/>
      <c r="G432" s="52"/>
      <c r="H432" s="227"/>
    </row>
    <row r="433" spans="1:8" ht="15">
      <c r="A433" s="51"/>
      <c r="B433" s="33"/>
      <c r="C433" s="51"/>
      <c r="D433" s="33"/>
      <c r="E433" s="34"/>
      <c r="F433" s="96"/>
      <c r="G433" s="34"/>
      <c r="H433" s="226"/>
    </row>
    <row r="434" spans="1:8" ht="15">
      <c r="A434" s="51"/>
      <c r="B434" s="51"/>
      <c r="C434" s="51"/>
      <c r="D434" s="33"/>
      <c r="E434" s="34"/>
      <c r="F434" s="34"/>
      <c r="G434" s="34"/>
      <c r="H434" s="226"/>
    </row>
    <row r="435" spans="1:8" ht="15" hidden="1">
      <c r="A435" s="97"/>
      <c r="B435" s="97"/>
      <c r="C435" s="97"/>
      <c r="D435" s="98" t="s">
        <v>315</v>
      </c>
      <c r="E435" s="99" t="e">
        <f>SUM(E15,#REF!,#REF!,E265,E289,E321,#REF!)</f>
        <v>#REF!</v>
      </c>
      <c r="F435" s="99"/>
      <c r="G435" s="99"/>
      <c r="H435" s="239"/>
    </row>
    <row r="436" spans="1:8" ht="15">
      <c r="A436" s="97"/>
      <c r="B436" s="97"/>
      <c r="C436" s="97"/>
      <c r="D436" s="100" t="s">
        <v>316</v>
      </c>
      <c r="E436" s="101">
        <f>E408+E430</f>
        <v>531528</v>
      </c>
      <c r="F436" s="101">
        <f>F408+F430</f>
        <v>564404.1</v>
      </c>
      <c r="G436" s="101">
        <f>G408+G430</f>
        <v>324347.5000000001</v>
      </c>
      <c r="H436" s="223">
        <f>(G436/F436)*100</f>
        <v>57.46724731446851</v>
      </c>
    </row>
    <row r="437" spans="1:8" ht="15" hidden="1">
      <c r="A437" s="97"/>
      <c r="B437" s="97"/>
      <c r="C437" s="97"/>
      <c r="D437" s="100" t="s">
        <v>317</v>
      </c>
      <c r="E437" s="101"/>
      <c r="F437" s="101"/>
      <c r="G437" s="101"/>
      <c r="H437" s="240"/>
    </row>
    <row r="438" spans="1:8" ht="15" hidden="1">
      <c r="A438" s="97"/>
      <c r="B438" s="97"/>
      <c r="C438" s="97"/>
      <c r="D438" s="97" t="s">
        <v>318</v>
      </c>
      <c r="E438" s="102">
        <f>SUM(E292,E347,E354,E370,E373)</f>
        <v>14077</v>
      </c>
      <c r="F438" s="102"/>
      <c r="G438" s="102"/>
      <c r="H438" s="241"/>
    </row>
    <row r="439" spans="1:8" ht="15" hidden="1">
      <c r="A439" s="98"/>
      <c r="B439" s="98"/>
      <c r="C439" s="98"/>
      <c r="D439" s="98" t="s">
        <v>319</v>
      </c>
      <c r="E439" s="99"/>
      <c r="F439" s="99"/>
      <c r="G439" s="99"/>
      <c r="H439" s="239"/>
    </row>
    <row r="440" spans="1:8" ht="15" hidden="1">
      <c r="A440" s="98"/>
      <c r="B440" s="98"/>
      <c r="C440" s="98"/>
      <c r="D440" s="98" t="s">
        <v>318</v>
      </c>
      <c r="E440" s="99"/>
      <c r="F440" s="99"/>
      <c r="G440" s="99"/>
      <c r="H440" s="239"/>
    </row>
    <row r="441" spans="1:8" ht="15" hidden="1">
      <c r="A441" s="98"/>
      <c r="B441" s="98"/>
      <c r="C441" s="98"/>
      <c r="D441" s="98"/>
      <c r="E441" s="99"/>
      <c r="F441" s="99"/>
      <c r="G441" s="99"/>
      <c r="H441" s="239"/>
    </row>
    <row r="442" spans="1:8" ht="15" hidden="1">
      <c r="A442" s="98"/>
      <c r="B442" s="98"/>
      <c r="C442" s="98"/>
      <c r="D442" s="98" t="s">
        <v>320</v>
      </c>
      <c r="E442" s="99"/>
      <c r="F442" s="99"/>
      <c r="G442" s="99"/>
      <c r="H442" s="239"/>
    </row>
    <row r="443" spans="1:8" ht="15" hidden="1">
      <c r="A443" s="98"/>
      <c r="B443" s="98"/>
      <c r="C443" s="98"/>
      <c r="D443" s="98" t="s">
        <v>321</v>
      </c>
      <c r="E443" s="99"/>
      <c r="F443" s="99"/>
      <c r="G443" s="99"/>
      <c r="H443" s="239"/>
    </row>
    <row r="444" spans="1:8" ht="15" hidden="1">
      <c r="A444" s="98"/>
      <c r="B444" s="98"/>
      <c r="C444" s="98"/>
      <c r="D444" s="98" t="s">
        <v>322</v>
      </c>
      <c r="E444" s="99" t="e">
        <f>SUM(E9,E10,#REF!,#REF!,#REF!,E181,E214,E215,E216,E217,E218,#REF!,E241,E243,E290,E304,E305,E306,E307,E308,E309,#REF!,#REF!,E315,E317,E318,E319)</f>
        <v>#REF!</v>
      </c>
      <c r="F444" s="99"/>
      <c r="G444" s="99"/>
      <c r="H444" s="239"/>
    </row>
    <row r="445" spans="1:8" ht="15.75" hidden="1">
      <c r="A445" s="98"/>
      <c r="B445" s="98"/>
      <c r="C445" s="98"/>
      <c r="D445" s="103" t="s">
        <v>323</v>
      </c>
      <c r="E445" s="104">
        <v>0</v>
      </c>
      <c r="F445" s="104"/>
      <c r="G445" s="104"/>
      <c r="H445" s="242"/>
    </row>
    <row r="446" spans="1:8" ht="15" hidden="1">
      <c r="A446" s="98"/>
      <c r="B446" s="98"/>
      <c r="C446" s="98"/>
      <c r="D446" s="98"/>
      <c r="E446" s="99"/>
      <c r="F446" s="99"/>
      <c r="G446" s="99"/>
      <c r="H446" s="239"/>
    </row>
    <row r="447" spans="1:8" ht="15" hidden="1">
      <c r="A447" s="98"/>
      <c r="B447" s="98"/>
      <c r="C447" s="98"/>
      <c r="D447" s="98"/>
      <c r="E447" s="99"/>
      <c r="F447" s="99"/>
      <c r="G447" s="99"/>
      <c r="H447" s="239"/>
    </row>
    <row r="448" spans="1:8" ht="15">
      <c r="A448" s="98"/>
      <c r="B448" s="98"/>
      <c r="C448" s="98"/>
      <c r="D448" s="98"/>
      <c r="E448" s="99"/>
      <c r="F448" s="99"/>
      <c r="G448" s="99"/>
      <c r="H448" s="239"/>
    </row>
    <row r="449" spans="1:8" ht="15">
      <c r="A449" s="98"/>
      <c r="B449" s="98"/>
      <c r="C449" s="98"/>
      <c r="D449" s="98"/>
      <c r="E449" s="99"/>
      <c r="F449" s="99"/>
      <c r="G449" s="99"/>
      <c r="H449" s="239"/>
    </row>
    <row r="450" spans="1:8" ht="15.75" hidden="1">
      <c r="A450" s="98"/>
      <c r="B450" s="98"/>
      <c r="C450" s="98"/>
      <c r="D450" s="98" t="s">
        <v>319</v>
      </c>
      <c r="E450" s="104" t="e">
        <f>SUM(E9,E10,#REF!,#REF!,#REF!,E138,E181,E214,E215,E216,E217,E218,#REF!,E241,E242,E243,E289,E304,E305,E306,E307,E308,E309,#REF!,#REF!,E315,E317,E318,E319)</f>
        <v>#REF!</v>
      </c>
      <c r="F450" s="104" t="e">
        <f>SUM(F9,F10,#REF!,#REF!,#REF!,F138,F181,F214,F215,F216,F217,F218,#REF!,F241,F242,F243,F289,F304,F305,F306,F307,F308,F309,#REF!,#REF!,F315,F317,F318,F319)</f>
        <v>#REF!</v>
      </c>
      <c r="G450" s="104" t="e">
        <f>SUM(G9,G10,#REF!,#REF!,#REF!,G138,G181,G214,G215,G216,G217,G218,#REF!,G241,G242,G243,G289,G304,G305,G306,G307,G308,G309,#REF!,#REF!,G315,G317,G318,G319)</f>
        <v>#REF!</v>
      </c>
      <c r="H450" s="242" t="e">
        <f>SUM(H9,H10,#REF!,#REF!,#REF!,H138,H181,H214,H215,H216,H217,H218,#REF!,H241,H242,H243,H289,H304,H305,H306,H307,H308,H309,#REF!,#REF!,H315,H317,H318,H319)</f>
        <v>#REF!</v>
      </c>
    </row>
    <row r="451" spans="1:8" ht="15" hidden="1">
      <c r="A451" s="98"/>
      <c r="B451" s="98"/>
      <c r="C451" s="98"/>
      <c r="D451" s="98" t="s">
        <v>324</v>
      </c>
      <c r="E451" s="99">
        <f>SUM(E304,E305,E306,E307,E309)</f>
        <v>223700</v>
      </c>
      <c r="F451" s="99">
        <f>SUM(F304,F305,F306,F307,F309)</f>
        <v>223700</v>
      </c>
      <c r="G451" s="99">
        <f>SUM(G304,G305,G306,G307,G309)</f>
        <v>157979.4</v>
      </c>
      <c r="H451" s="239">
        <f>SUM(H304,H305,H306,H307,H309)</f>
        <v>311.80772228920307</v>
      </c>
    </row>
    <row r="452" spans="1:8" ht="15" hidden="1">
      <c r="A452" s="98"/>
      <c r="B452" s="98"/>
      <c r="C452" s="98"/>
      <c r="D452" s="98" t="s">
        <v>325</v>
      </c>
      <c r="E452" s="99" t="e">
        <f>SUM(E9,#REF!,#REF!,#REF!,#REF!,#REF!,E315)</f>
        <v>#REF!</v>
      </c>
      <c r="F452" s="99" t="e">
        <f>SUM(F9,#REF!,#REF!,#REF!,#REF!,#REF!,F315)</f>
        <v>#REF!</v>
      </c>
      <c r="G452" s="99" t="e">
        <f>SUM(G9,#REF!,#REF!,#REF!,#REF!,#REF!,G315)</f>
        <v>#REF!</v>
      </c>
      <c r="H452" s="239" t="e">
        <f>SUM(H9,#REF!,#REF!,#REF!,#REF!,#REF!,H315)</f>
        <v>#REF!</v>
      </c>
    </row>
    <row r="453" spans="1:8" ht="15" hidden="1">
      <c r="A453" s="98"/>
      <c r="B453" s="98"/>
      <c r="C453" s="98"/>
      <c r="D453" s="98" t="s">
        <v>326</v>
      </c>
      <c r="E453" s="99" t="e">
        <f>SUM(E10,E138,E181,E218,#REF!,E243,E289,E318)</f>
        <v>#REF!</v>
      </c>
      <c r="F453" s="99" t="e">
        <f>SUM(F10,F138,F181,F218,#REF!,F243,F289,F318)</f>
        <v>#REF!</v>
      </c>
      <c r="G453" s="99" t="e">
        <f>SUM(G10,G138,G181,G218,#REF!,G243,G289,G318)</f>
        <v>#REF!</v>
      </c>
      <c r="H453" s="239" t="e">
        <f>SUM(H10,H138,H181,H218,#REF!,H243,H289,H318)</f>
        <v>#REF!</v>
      </c>
    </row>
    <row r="454" spans="1:8" ht="15" hidden="1">
      <c r="A454" s="98"/>
      <c r="B454" s="98"/>
      <c r="C454" s="98"/>
      <c r="D454" s="98" t="s">
        <v>327</v>
      </c>
      <c r="E454" s="99"/>
      <c r="F454" s="99"/>
      <c r="G454" s="99"/>
      <c r="H454" s="239"/>
    </row>
    <row r="455" spans="1:8" ht="15" hidden="1">
      <c r="A455" s="98"/>
      <c r="B455" s="98"/>
      <c r="C455" s="98"/>
      <c r="D455" s="98" t="s">
        <v>328</v>
      </c>
      <c r="E455" s="99" t="e">
        <f>+E408-E450-E458-E459</f>
        <v>#REF!</v>
      </c>
      <c r="F455" s="99" t="e">
        <f>+F408-F450-F458-F459</f>
        <v>#REF!</v>
      </c>
      <c r="G455" s="99" t="e">
        <f>+G408-G450-G458-G459</f>
        <v>#REF!</v>
      </c>
      <c r="H455" s="239" t="e">
        <f>+H408-H450-H458-H459</f>
        <v>#REF!</v>
      </c>
    </row>
    <row r="456" spans="1:8" ht="15" hidden="1">
      <c r="A456" s="98"/>
      <c r="B456" s="98"/>
      <c r="C456" s="98"/>
      <c r="D456" s="98" t="s">
        <v>329</v>
      </c>
      <c r="E456" s="99" t="e">
        <f>SUM(E31,E43,#REF!,#REF!,#REF!,#REF!,#REF!,E156,#REF!,E162,E341,E349,E361,E364)</f>
        <v>#REF!</v>
      </c>
      <c r="F456" s="99" t="e">
        <f>SUM(F31,F43,#REF!,#REF!,#REF!,#REF!,#REF!,F156,#REF!,F162,F341,F349,F361,F364)</f>
        <v>#REF!</v>
      </c>
      <c r="G456" s="99" t="e">
        <f>SUM(G31,G43,#REF!,#REF!,#REF!,#REF!,#REF!,G156,#REF!,G162,G341,G349,G361,G364)</f>
        <v>#REF!</v>
      </c>
      <c r="H456" s="239" t="e">
        <f>SUM(H31,H43,#REF!,#REF!,#REF!,#REF!,#REF!,H156,#REF!,H162,H341,H349,H361,H364)</f>
        <v>#REF!</v>
      </c>
    </row>
    <row r="457" spans="1:8" ht="15" hidden="1">
      <c r="A457" s="98"/>
      <c r="B457" s="98"/>
      <c r="C457" s="98"/>
      <c r="D457" s="98" t="s">
        <v>330</v>
      </c>
      <c r="E457" s="99" t="e">
        <f>SUM(E125,#REF!,E200,E226,#REF!,E250,E267,E291)</f>
        <v>#REF!</v>
      </c>
      <c r="F457" s="99" t="e">
        <f>SUM(F125,#REF!,F200,F226,#REF!,F250,F267,F291)</f>
        <v>#REF!</v>
      </c>
      <c r="G457" s="99" t="e">
        <f>SUM(G125,#REF!,G200,G226,#REF!,G250,G267,G291)</f>
        <v>#REF!</v>
      </c>
      <c r="H457" s="239" t="e">
        <f>SUM(H125,#REF!,H200,H226,#REF!,H250,H267,H291)</f>
        <v>#REF!</v>
      </c>
    </row>
    <row r="458" spans="1:8" ht="15" hidden="1">
      <c r="A458" s="98"/>
      <c r="B458" s="98"/>
      <c r="C458" s="98"/>
      <c r="D458" s="98" t="s">
        <v>318</v>
      </c>
      <c r="E458" s="99" t="e">
        <f>SUM(#REF!,E292,E347,E354,E370,E373)</f>
        <v>#REF!</v>
      </c>
      <c r="F458" s="99" t="e">
        <f>SUM(#REF!,F292,F347,F354,F370,F373)</f>
        <v>#REF!</v>
      </c>
      <c r="G458" s="99" t="e">
        <f>SUM(#REF!,G292,G347,G354,G370,G373)</f>
        <v>#REF!</v>
      </c>
      <c r="H458" s="239" t="e">
        <f>SUM(#REF!,H292,H347,H354,H370,H373)</f>
        <v>#REF!</v>
      </c>
    </row>
    <row r="459" spans="1:8" ht="15" hidden="1">
      <c r="A459" s="98"/>
      <c r="B459" s="98"/>
      <c r="C459" s="98"/>
      <c r="D459" s="98" t="s">
        <v>320</v>
      </c>
      <c r="E459" s="99" t="e">
        <f>SUM(E12,E15,E20,E90,#REF!,#REF!,#REF!,#REF!,E127,#REF!,#REF!,#REF!,#REF!,#REF!,#REF!,#REF!,#REF!,#REF!,E144,#REF!,E147,E149,#REF!,#REF!,#REF!,E220,E265,E290,E321)</f>
        <v>#REF!</v>
      </c>
      <c r="F459" s="99" t="e">
        <f>SUM(F12,F15,F20,F90,#REF!,#REF!,#REF!,#REF!,F127,#REF!,#REF!,#REF!,#REF!,#REF!,#REF!,#REF!,#REF!,#REF!,F144,#REF!,F147,F149,#REF!,#REF!,#REF!,F220,F265,F290,F321)</f>
        <v>#REF!</v>
      </c>
      <c r="G459" s="99" t="e">
        <f>SUM(G12,G15,G20,G90,#REF!,#REF!,#REF!,#REF!,G127,#REF!,#REF!,#REF!,#REF!,#REF!,#REF!,#REF!,#REF!,#REF!,G144,#REF!,G147,G149,#REF!,#REF!,#REF!,G220,G265,G290,G321)</f>
        <v>#REF!</v>
      </c>
      <c r="H459" s="239" t="e">
        <f>SUM(H12,H15,H20,H90,#REF!,#REF!,#REF!,#REF!,H127,#REF!,#REF!,#REF!,#REF!,#REF!,#REF!,#REF!,#REF!,#REF!,H144,#REF!,H147,H149,#REF!,#REF!,#REF!,H220,H265,H290,H321)</f>
        <v>#REF!</v>
      </c>
    </row>
    <row r="460" spans="1:8" ht="15" hidden="1">
      <c r="A460" s="98"/>
      <c r="B460" s="98"/>
      <c r="C460" s="98"/>
      <c r="D460" s="98"/>
      <c r="E460" s="99"/>
      <c r="F460" s="99"/>
      <c r="G460" s="99"/>
      <c r="H460" s="239"/>
    </row>
    <row r="461" spans="1:8" ht="15" hidden="1">
      <c r="A461" s="98"/>
      <c r="B461" s="98"/>
      <c r="C461" s="98"/>
      <c r="D461" s="98"/>
      <c r="E461" s="99"/>
      <c r="F461" s="99"/>
      <c r="G461" s="99"/>
      <c r="H461" s="239"/>
    </row>
    <row r="462" spans="1:8" ht="15" hidden="1">
      <c r="A462" s="98"/>
      <c r="B462" s="98"/>
      <c r="C462" s="98"/>
      <c r="D462" s="98"/>
      <c r="E462" s="99">
        <f>SUM(E344,E347,E354,E370,E373)</f>
        <v>14077</v>
      </c>
      <c r="F462" s="99">
        <f>SUM(F344,F347,F354,F370,F373)</f>
        <v>14077</v>
      </c>
      <c r="G462" s="99">
        <f>SUM(G344,G347,G354,G370,G373)</f>
        <v>6186.099999999999</v>
      </c>
      <c r="H462" s="239" t="e">
        <f>SUM(H344,H347,H354,H370,H373)</f>
        <v>#DIV/0!</v>
      </c>
    </row>
    <row r="463" spans="1:8" ht="15" hidden="1">
      <c r="A463" s="98"/>
      <c r="B463" s="98"/>
      <c r="C463" s="98"/>
      <c r="D463" s="98"/>
      <c r="E463" s="99" t="e">
        <f>SUM(#REF!,#REF!,E127,#REF!,#REF!,#REF!,#REF!,#REF!,#REF!,E290)</f>
        <v>#REF!</v>
      </c>
      <c r="F463" s="99" t="e">
        <f>SUM(#REF!,#REF!,F127,#REF!,#REF!,#REF!,#REF!,#REF!,#REF!,F290)</f>
        <v>#REF!</v>
      </c>
      <c r="G463" s="99" t="e">
        <f>SUM(#REF!,#REF!,G127,#REF!,#REF!,#REF!,#REF!,#REF!,#REF!,G290)</f>
        <v>#REF!</v>
      </c>
      <c r="H463" s="239" t="e">
        <f>SUM(#REF!,#REF!,H127,#REF!,#REF!,#REF!,#REF!,#REF!,#REF!,H290)</f>
        <v>#REF!</v>
      </c>
    </row>
    <row r="464" spans="1:8" ht="15" hidden="1">
      <c r="A464" s="98"/>
      <c r="B464" s="98"/>
      <c r="C464" s="98"/>
      <c r="D464" s="98"/>
      <c r="E464" s="99"/>
      <c r="F464" s="99"/>
      <c r="G464" s="99"/>
      <c r="H464" s="239"/>
    </row>
    <row r="465" spans="1:8" ht="15" hidden="1">
      <c r="A465" s="98"/>
      <c r="B465" s="98"/>
      <c r="C465" s="98"/>
      <c r="D465" s="98"/>
      <c r="E465" s="99" t="e">
        <f>SUM(E462:E464)</f>
        <v>#REF!</v>
      </c>
      <c r="F465" s="99" t="e">
        <f>SUM(F462:F464)</f>
        <v>#REF!</v>
      </c>
      <c r="G465" s="99" t="e">
        <f>SUM(G462:G464)</f>
        <v>#REF!</v>
      </c>
      <c r="H465" s="239" t="e">
        <f>SUM(H462:H464)</f>
        <v>#DIV/0!</v>
      </c>
    </row>
    <row r="466" spans="1:8" ht="15">
      <c r="A466" s="98"/>
      <c r="B466" s="98"/>
      <c r="C466" s="98"/>
      <c r="D466" s="98"/>
      <c r="E466" s="99"/>
      <c r="F466" s="99"/>
      <c r="G466" s="99"/>
      <c r="H466" s="239"/>
    </row>
    <row r="467" spans="1:8" ht="15">
      <c r="A467" s="98"/>
      <c r="B467" s="98"/>
      <c r="C467" s="98"/>
      <c r="D467" s="98"/>
      <c r="E467" s="99"/>
      <c r="F467" s="99"/>
      <c r="G467" s="99"/>
      <c r="H467" s="239"/>
    </row>
    <row r="468" spans="1:8" ht="15">
      <c r="A468" s="98"/>
      <c r="B468" s="98"/>
      <c r="C468" s="98"/>
      <c r="D468" s="98"/>
      <c r="E468" s="99"/>
      <c r="F468" s="99"/>
      <c r="G468" s="99"/>
      <c r="H468" s="239"/>
    </row>
    <row r="469" spans="1:8" ht="15">
      <c r="A469" s="98"/>
      <c r="B469" s="98"/>
      <c r="C469" s="98"/>
      <c r="D469" s="98"/>
      <c r="E469" s="99"/>
      <c r="F469" s="99"/>
      <c r="G469" s="99"/>
      <c r="H469" s="239"/>
    </row>
    <row r="470" spans="1:8" ht="15">
      <c r="A470" s="98"/>
      <c r="B470" s="98"/>
      <c r="C470" s="98"/>
      <c r="D470" s="98"/>
      <c r="E470" s="99"/>
      <c r="F470" s="99"/>
      <c r="G470" s="99"/>
      <c r="H470" s="239"/>
    </row>
    <row r="471" spans="1:8" ht="15">
      <c r="A471" s="98"/>
      <c r="B471" s="98"/>
      <c r="C471" s="98"/>
      <c r="D471" s="98"/>
      <c r="E471" s="99"/>
      <c r="F471" s="99"/>
      <c r="G471" s="99"/>
      <c r="H471" s="239"/>
    </row>
    <row r="472" spans="1:8" ht="15">
      <c r="A472" s="98"/>
      <c r="B472" s="98"/>
      <c r="C472" s="98"/>
      <c r="D472" s="98"/>
      <c r="E472" s="99"/>
      <c r="F472" s="99"/>
      <c r="G472" s="99"/>
      <c r="H472" s="239"/>
    </row>
    <row r="473" spans="1:8" ht="15">
      <c r="A473" s="98"/>
      <c r="B473" s="98"/>
      <c r="C473" s="98"/>
      <c r="D473" s="98"/>
      <c r="E473" s="99"/>
      <c r="F473" s="99"/>
      <c r="G473" s="99"/>
      <c r="H473" s="239"/>
    </row>
    <row r="474" spans="1:8" ht="15">
      <c r="A474" s="98"/>
      <c r="B474" s="98"/>
      <c r="C474" s="98"/>
      <c r="D474" s="98"/>
      <c r="E474" s="99"/>
      <c r="F474" s="99"/>
      <c r="G474" s="99"/>
      <c r="H474" s="239"/>
    </row>
    <row r="475" spans="1:8" ht="15">
      <c r="A475" s="98"/>
      <c r="B475" s="98"/>
      <c r="C475" s="98"/>
      <c r="D475" s="98"/>
      <c r="E475" s="99"/>
      <c r="F475" s="99"/>
      <c r="G475" s="99"/>
      <c r="H475" s="239"/>
    </row>
    <row r="476" spans="1:8" ht="15">
      <c r="A476" s="98"/>
      <c r="B476" s="98"/>
      <c r="C476" s="98"/>
      <c r="D476" s="98"/>
      <c r="E476" s="99"/>
      <c r="F476" s="99"/>
      <c r="G476" s="99"/>
      <c r="H476" s="239"/>
    </row>
    <row r="477" spans="1:8" ht="15">
      <c r="A477" s="98"/>
      <c r="B477" s="98"/>
      <c r="C477" s="98"/>
      <c r="D477" s="98"/>
      <c r="E477" s="99"/>
      <c r="F477" s="99"/>
      <c r="G477" s="99"/>
      <c r="H477" s="239"/>
    </row>
    <row r="478" spans="1:8" ht="15">
      <c r="A478" s="98"/>
      <c r="B478" s="98"/>
      <c r="C478" s="98"/>
      <c r="D478" s="98"/>
      <c r="E478" s="99"/>
      <c r="F478" s="99"/>
      <c r="G478" s="99"/>
      <c r="H478" s="239"/>
    </row>
    <row r="479" spans="1:8" ht="15">
      <c r="A479" s="98"/>
      <c r="B479" s="98"/>
      <c r="C479" s="98"/>
      <c r="D479" s="98"/>
      <c r="E479" s="99"/>
      <c r="F479" s="99"/>
      <c r="G479" s="99"/>
      <c r="H479" s="239"/>
    </row>
    <row r="480" spans="1:8" ht="15">
      <c r="A480" s="98"/>
      <c r="B480" s="98"/>
      <c r="C480" s="98"/>
      <c r="D480" s="98"/>
      <c r="E480" s="99"/>
      <c r="F480" s="99"/>
      <c r="G480" s="99"/>
      <c r="H480" s="239"/>
    </row>
    <row r="481" spans="1:8" ht="15">
      <c r="A481" s="98"/>
      <c r="B481" s="98"/>
      <c r="C481" s="98"/>
      <c r="D481" s="98"/>
      <c r="E481" s="99"/>
      <c r="F481" s="99"/>
      <c r="G481" s="99"/>
      <c r="H481" s="239"/>
    </row>
    <row r="482" spans="1:8" ht="15">
      <c r="A482" s="98"/>
      <c r="B482" s="98"/>
      <c r="C482" s="98"/>
      <c r="D482" s="98"/>
      <c r="E482" s="99"/>
      <c r="F482" s="99"/>
      <c r="G482" s="99"/>
      <c r="H482" s="239"/>
    </row>
    <row r="483" spans="1:8" ht="15">
      <c r="A483" s="98"/>
      <c r="B483" s="98"/>
      <c r="C483" s="98"/>
      <c r="D483" s="98"/>
      <c r="E483" s="99"/>
      <c r="F483" s="99"/>
      <c r="G483" s="99"/>
      <c r="H483" s="239"/>
    </row>
    <row r="484" spans="1:8" ht="15">
      <c r="A484" s="98"/>
      <c r="B484" s="98"/>
      <c r="C484" s="98"/>
      <c r="D484" s="98"/>
      <c r="E484" s="99"/>
      <c r="F484" s="99"/>
      <c r="G484" s="99"/>
      <c r="H484" s="239"/>
    </row>
    <row r="485" spans="1:8" ht="15">
      <c r="A485" s="98"/>
      <c r="B485" s="98"/>
      <c r="C485" s="98"/>
      <c r="D485" s="98"/>
      <c r="E485" s="99"/>
      <c r="F485" s="99"/>
      <c r="G485" s="99"/>
      <c r="H485" s="239"/>
    </row>
    <row r="486" spans="1:8" ht="15">
      <c r="A486" s="98"/>
      <c r="B486" s="98"/>
      <c r="C486" s="98"/>
      <c r="D486" s="98"/>
      <c r="E486" s="99"/>
      <c r="F486" s="99"/>
      <c r="G486" s="99"/>
      <c r="H486" s="239"/>
    </row>
    <row r="487" spans="1:8" ht="15">
      <c r="A487" s="98"/>
      <c r="B487" s="98"/>
      <c r="C487" s="98"/>
      <c r="D487" s="98"/>
      <c r="E487" s="99"/>
      <c r="F487" s="99"/>
      <c r="G487" s="99"/>
      <c r="H487" s="239"/>
    </row>
    <row r="488" spans="1:8" ht="15">
      <c r="A488" s="98"/>
      <c r="B488" s="98"/>
      <c r="C488" s="98"/>
      <c r="D488" s="98"/>
      <c r="E488" s="99"/>
      <c r="F488" s="99"/>
      <c r="G488" s="99"/>
      <c r="H488" s="239"/>
    </row>
    <row r="489" spans="1:8" ht="15">
      <c r="A489" s="98"/>
      <c r="B489" s="98"/>
      <c r="C489" s="98"/>
      <c r="D489" s="98"/>
      <c r="E489" s="99"/>
      <c r="F489" s="99"/>
      <c r="G489" s="99"/>
      <c r="H489" s="239"/>
    </row>
    <row r="490" spans="1:8" ht="15">
      <c r="A490" s="98"/>
      <c r="B490" s="98"/>
      <c r="C490" s="98"/>
      <c r="D490" s="98"/>
      <c r="E490" s="99"/>
      <c r="F490" s="99"/>
      <c r="G490" s="99"/>
      <c r="H490" s="239"/>
    </row>
    <row r="491" spans="1:8" ht="15">
      <c r="A491" s="98"/>
      <c r="B491" s="98"/>
      <c r="C491" s="98"/>
      <c r="D491" s="98"/>
      <c r="E491" s="99"/>
      <c r="F491" s="99"/>
      <c r="G491" s="99"/>
      <c r="H491" s="239"/>
    </row>
    <row r="492" spans="1:8" ht="15">
      <c r="A492" s="98"/>
      <c r="B492" s="98"/>
      <c r="C492" s="98"/>
      <c r="D492" s="98"/>
      <c r="E492" s="99"/>
      <c r="F492" s="99"/>
      <c r="G492" s="99"/>
      <c r="H492" s="239"/>
    </row>
    <row r="493" spans="1:8" ht="15">
      <c r="A493" s="98"/>
      <c r="B493" s="98"/>
      <c r="C493" s="98"/>
      <c r="D493" s="98"/>
      <c r="E493" s="99"/>
      <c r="F493" s="99"/>
      <c r="G493" s="99"/>
      <c r="H493" s="239"/>
    </row>
    <row r="494" spans="1:8" ht="15">
      <c r="A494" s="98"/>
      <c r="B494" s="98"/>
      <c r="C494" s="98"/>
      <c r="D494" s="98"/>
      <c r="E494" s="99"/>
      <c r="F494" s="99"/>
      <c r="G494" s="99"/>
      <c r="H494" s="239"/>
    </row>
    <row r="495" spans="1:8" ht="15">
      <c r="A495" s="98"/>
      <c r="B495" s="98"/>
      <c r="C495" s="98"/>
      <c r="D495" s="98"/>
      <c r="E495" s="99"/>
      <c r="F495" s="99"/>
      <c r="G495" s="99"/>
      <c r="H495" s="239"/>
    </row>
    <row r="496" spans="1:8" ht="15">
      <c r="A496" s="98"/>
      <c r="B496" s="98"/>
      <c r="C496" s="98"/>
      <c r="D496" s="98"/>
      <c r="E496" s="99"/>
      <c r="F496" s="99"/>
      <c r="G496" s="99"/>
      <c r="H496" s="239"/>
    </row>
    <row r="497" spans="1:8" ht="15">
      <c r="A497" s="98"/>
      <c r="B497" s="98"/>
      <c r="C497" s="98"/>
      <c r="D497" s="98"/>
      <c r="E497" s="99"/>
      <c r="F497" s="99"/>
      <c r="G497" s="99"/>
      <c r="H497" s="239"/>
    </row>
    <row r="498" spans="1:8" ht="15">
      <c r="A498" s="98"/>
      <c r="B498" s="98"/>
      <c r="C498" s="98"/>
      <c r="D498" s="98"/>
      <c r="E498" s="99"/>
      <c r="F498" s="99"/>
      <c r="G498" s="99"/>
      <c r="H498" s="239"/>
    </row>
    <row r="499" spans="1:8" ht="15">
      <c r="A499" s="98"/>
      <c r="B499" s="98"/>
      <c r="C499" s="98"/>
      <c r="D499" s="98"/>
      <c r="E499" s="99"/>
      <c r="F499" s="99"/>
      <c r="G499" s="99"/>
      <c r="H499" s="239"/>
    </row>
    <row r="500" spans="1:8" ht="15">
      <c r="A500" s="98"/>
      <c r="B500" s="98"/>
      <c r="C500" s="98"/>
      <c r="D500" s="98"/>
      <c r="E500" s="99"/>
      <c r="F500" s="99"/>
      <c r="G500" s="99"/>
      <c r="H500" s="239"/>
    </row>
    <row r="501" spans="1:8" ht="15">
      <c r="A501" s="98"/>
      <c r="B501" s="98"/>
      <c r="C501" s="98"/>
      <c r="D501" s="98"/>
      <c r="E501" s="99"/>
      <c r="F501" s="99"/>
      <c r="G501" s="99"/>
      <c r="H501" s="239"/>
    </row>
  </sheetData>
  <sheetProtection/>
  <mergeCells count="2">
    <mergeCell ref="A1:C1"/>
    <mergeCell ref="A3:E3"/>
  </mergeCells>
  <printOptions/>
  <pageMargins left="0.37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56"/>
  <sheetViews>
    <sheetView zoomScale="80" zoomScaleNormal="80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13.7109375" style="108" customWidth="1"/>
    <col min="2" max="2" width="12.7109375" style="108" customWidth="1"/>
    <col min="3" max="3" width="79.7109375" style="108" customWidth="1"/>
    <col min="4" max="4" width="14.28125" style="108" customWidth="1"/>
    <col min="5" max="5" width="14.7109375" style="108" customWidth="1"/>
    <col min="6" max="6" width="14.00390625" style="108" customWidth="1"/>
    <col min="7" max="7" width="13.28125" style="108" customWidth="1"/>
    <col min="8" max="8" width="9.140625" style="108" customWidth="1"/>
    <col min="9" max="9" width="10.140625" style="108" bestFit="1" customWidth="1"/>
    <col min="10" max="16384" width="9.140625" style="108" customWidth="1"/>
  </cols>
  <sheetData>
    <row r="1" spans="1:7" ht="21" customHeight="1">
      <c r="A1" s="12" t="s">
        <v>331</v>
      </c>
      <c r="B1" s="13"/>
      <c r="C1" s="105"/>
      <c r="D1" s="106"/>
      <c r="E1" s="107"/>
      <c r="F1" s="107"/>
      <c r="G1" s="107"/>
    </row>
    <row r="2" spans="1:6" ht="15.75" customHeight="1">
      <c r="A2" s="12"/>
      <c r="B2" s="13"/>
      <c r="C2" s="109"/>
      <c r="E2" s="110"/>
      <c r="F2" s="110"/>
    </row>
    <row r="3" spans="1:7" s="115" customFormat="1" ht="24" customHeight="1">
      <c r="A3" s="111" t="s">
        <v>332</v>
      </c>
      <c r="B3" s="111"/>
      <c r="C3" s="111"/>
      <c r="D3" s="112"/>
      <c r="E3" s="113"/>
      <c r="F3" s="114"/>
      <c r="G3" s="114"/>
    </row>
    <row r="4" spans="4:7" s="98" customFormat="1" ht="15.75" customHeight="1" thickBot="1">
      <c r="D4" s="116"/>
      <c r="E4" s="117"/>
      <c r="F4" s="114" t="s">
        <v>4</v>
      </c>
      <c r="G4" s="116"/>
    </row>
    <row r="5" spans="1:7" s="98" customFormat="1" ht="15.75" customHeight="1">
      <c r="A5" s="244" t="s">
        <v>25</v>
      </c>
      <c r="B5" s="245" t="s">
        <v>26</v>
      </c>
      <c r="C5" s="244" t="s">
        <v>28</v>
      </c>
      <c r="D5" s="244" t="s">
        <v>29</v>
      </c>
      <c r="E5" s="244" t="s">
        <v>29</v>
      </c>
      <c r="F5" s="210" t="s">
        <v>8</v>
      </c>
      <c r="G5" s="244" t="s">
        <v>333</v>
      </c>
    </row>
    <row r="6" spans="1:7" s="98" customFormat="1" ht="15.75" customHeight="1" thickBot="1">
      <c r="A6" s="246"/>
      <c r="B6" s="247"/>
      <c r="C6" s="248"/>
      <c r="D6" s="249" t="s">
        <v>31</v>
      </c>
      <c r="E6" s="249" t="s">
        <v>32</v>
      </c>
      <c r="F6" s="214" t="s">
        <v>33</v>
      </c>
      <c r="G6" s="249" t="s">
        <v>334</v>
      </c>
    </row>
    <row r="7" spans="1:7" s="98" customFormat="1" ht="16.5" customHeight="1" thickTop="1">
      <c r="A7" s="118">
        <v>10</v>
      </c>
      <c r="B7" s="119"/>
      <c r="C7" s="120" t="s">
        <v>335</v>
      </c>
      <c r="D7" s="121"/>
      <c r="E7" s="121"/>
      <c r="F7" s="121"/>
      <c r="G7" s="121"/>
    </row>
    <row r="8" spans="1:7" s="98" customFormat="1" ht="15" customHeight="1">
      <c r="A8" s="69"/>
      <c r="B8" s="122"/>
      <c r="C8" s="69"/>
      <c r="D8" s="71"/>
      <c r="E8" s="71"/>
      <c r="F8" s="71"/>
      <c r="G8" s="71"/>
    </row>
    <row r="9" spans="1:7" s="98" customFormat="1" ht="15" customHeight="1">
      <c r="A9" s="69"/>
      <c r="B9" s="123">
        <v>2143</v>
      </c>
      <c r="C9" s="37" t="s">
        <v>336</v>
      </c>
      <c r="D9" s="71">
        <v>2860</v>
      </c>
      <c r="E9" s="71">
        <v>2837.5</v>
      </c>
      <c r="F9" s="71">
        <v>1941.7</v>
      </c>
      <c r="G9" s="253">
        <f>(F9/E9)*100</f>
        <v>68.42995594713656</v>
      </c>
    </row>
    <row r="10" spans="1:7" s="98" customFormat="1" ht="15">
      <c r="A10" s="37"/>
      <c r="B10" s="123">
        <v>3111</v>
      </c>
      <c r="C10" s="37" t="s">
        <v>337</v>
      </c>
      <c r="D10" s="124">
        <v>7820</v>
      </c>
      <c r="E10" s="124">
        <v>7907.2</v>
      </c>
      <c r="F10" s="124">
        <v>5295.2</v>
      </c>
      <c r="G10" s="253">
        <f aca="true" t="shared" si="0" ref="G10:G33">(F10/E10)*100</f>
        <v>66.96681505463376</v>
      </c>
    </row>
    <row r="11" spans="1:7" s="98" customFormat="1" ht="15">
      <c r="A11" s="37"/>
      <c r="B11" s="123">
        <v>3113</v>
      </c>
      <c r="C11" s="37" t="s">
        <v>338</v>
      </c>
      <c r="D11" s="124">
        <v>28600</v>
      </c>
      <c r="E11" s="124">
        <v>28600</v>
      </c>
      <c r="F11" s="124">
        <v>19064</v>
      </c>
      <c r="G11" s="253">
        <f t="shared" si="0"/>
        <v>66.65734265734265</v>
      </c>
    </row>
    <row r="12" spans="1:7" s="98" customFormat="1" ht="15" hidden="1">
      <c r="A12" s="37"/>
      <c r="B12" s="123">
        <v>3114</v>
      </c>
      <c r="C12" s="37" t="s">
        <v>339</v>
      </c>
      <c r="D12" s="124"/>
      <c r="E12" s="124"/>
      <c r="F12" s="124"/>
      <c r="G12" s="253" t="e">
        <f t="shared" si="0"/>
        <v>#DIV/0!</v>
      </c>
    </row>
    <row r="13" spans="1:7" s="98" customFormat="1" ht="15" hidden="1">
      <c r="A13" s="37"/>
      <c r="B13" s="123">
        <v>3122</v>
      </c>
      <c r="C13" s="37" t="s">
        <v>340</v>
      </c>
      <c r="D13" s="124"/>
      <c r="E13" s="124"/>
      <c r="F13" s="124"/>
      <c r="G13" s="253" t="e">
        <f t="shared" si="0"/>
        <v>#DIV/0!</v>
      </c>
    </row>
    <row r="14" spans="1:7" s="98" customFormat="1" ht="15">
      <c r="A14" s="37"/>
      <c r="B14" s="123">
        <v>3231</v>
      </c>
      <c r="C14" s="37" t="s">
        <v>341</v>
      </c>
      <c r="D14" s="124">
        <v>600</v>
      </c>
      <c r="E14" s="124">
        <v>600</v>
      </c>
      <c r="F14" s="124">
        <v>400</v>
      </c>
      <c r="G14" s="253">
        <f t="shared" si="0"/>
        <v>66.66666666666666</v>
      </c>
    </row>
    <row r="15" spans="1:7" s="98" customFormat="1" ht="15">
      <c r="A15" s="37"/>
      <c r="B15" s="123">
        <v>3313</v>
      </c>
      <c r="C15" s="37" t="s">
        <v>342</v>
      </c>
      <c r="D15" s="71">
        <v>1300</v>
      </c>
      <c r="E15" s="71">
        <v>1339.5</v>
      </c>
      <c r="F15" s="71">
        <v>998.4</v>
      </c>
      <c r="G15" s="253">
        <f t="shared" si="0"/>
        <v>74.53527435610302</v>
      </c>
    </row>
    <row r="16" spans="1:7" s="98" customFormat="1" ht="15" customHeight="1" hidden="1">
      <c r="A16" s="37"/>
      <c r="B16" s="123">
        <v>3314</v>
      </c>
      <c r="C16" s="37" t="s">
        <v>343</v>
      </c>
      <c r="D16" s="71"/>
      <c r="E16" s="71"/>
      <c r="F16" s="71"/>
      <c r="G16" s="253" t="e">
        <f t="shared" si="0"/>
        <v>#DIV/0!</v>
      </c>
    </row>
    <row r="17" spans="1:7" s="98" customFormat="1" ht="15">
      <c r="A17" s="37"/>
      <c r="B17" s="123">
        <v>3314</v>
      </c>
      <c r="C17" s="37" t="s">
        <v>344</v>
      </c>
      <c r="D17" s="71">
        <v>7080</v>
      </c>
      <c r="E17" s="71">
        <v>7120</v>
      </c>
      <c r="F17" s="71">
        <v>4760</v>
      </c>
      <c r="G17" s="253">
        <f t="shared" si="0"/>
        <v>66.85393258426966</v>
      </c>
    </row>
    <row r="18" spans="1:7" s="98" customFormat="1" ht="13.5" customHeight="1" hidden="1">
      <c r="A18" s="37"/>
      <c r="B18" s="123">
        <v>3315</v>
      </c>
      <c r="C18" s="37" t="s">
        <v>345</v>
      </c>
      <c r="D18" s="71"/>
      <c r="E18" s="71"/>
      <c r="F18" s="71"/>
      <c r="G18" s="253" t="e">
        <f t="shared" si="0"/>
        <v>#DIV/0!</v>
      </c>
    </row>
    <row r="19" spans="1:7" s="98" customFormat="1" ht="15">
      <c r="A19" s="37"/>
      <c r="B19" s="123">
        <v>3315</v>
      </c>
      <c r="C19" s="37" t="s">
        <v>346</v>
      </c>
      <c r="D19" s="71">
        <v>6620</v>
      </c>
      <c r="E19" s="71">
        <v>6670</v>
      </c>
      <c r="F19" s="71">
        <v>4450</v>
      </c>
      <c r="G19" s="253">
        <f t="shared" si="0"/>
        <v>66.71664167916042</v>
      </c>
    </row>
    <row r="20" spans="1:7" s="98" customFormat="1" ht="15">
      <c r="A20" s="37"/>
      <c r="B20" s="123">
        <v>3319</v>
      </c>
      <c r="C20" s="37" t="s">
        <v>347</v>
      </c>
      <c r="D20" s="71">
        <v>700</v>
      </c>
      <c r="E20" s="71">
        <v>817.2</v>
      </c>
      <c r="F20" s="71">
        <v>524.8</v>
      </c>
      <c r="G20" s="253">
        <f t="shared" si="0"/>
        <v>64.21928536465981</v>
      </c>
    </row>
    <row r="21" spans="1:7" s="98" customFormat="1" ht="15">
      <c r="A21" s="37"/>
      <c r="B21" s="123">
        <v>3322</v>
      </c>
      <c r="C21" s="37" t="s">
        <v>348</v>
      </c>
      <c r="D21" s="71">
        <v>50</v>
      </c>
      <c r="E21" s="71">
        <v>15</v>
      </c>
      <c r="F21" s="71">
        <v>0</v>
      </c>
      <c r="G21" s="253">
        <f t="shared" si="0"/>
        <v>0</v>
      </c>
    </row>
    <row r="22" spans="1:7" s="98" customFormat="1" ht="15">
      <c r="A22" s="37"/>
      <c r="B22" s="123">
        <v>3326</v>
      </c>
      <c r="C22" s="37" t="s">
        <v>349</v>
      </c>
      <c r="D22" s="71">
        <v>60</v>
      </c>
      <c r="E22" s="71">
        <v>0</v>
      </c>
      <c r="F22" s="71">
        <v>0</v>
      </c>
      <c r="G22" s="253" t="e">
        <f t="shared" si="0"/>
        <v>#DIV/0!</v>
      </c>
    </row>
    <row r="23" spans="1:7" s="98" customFormat="1" ht="15">
      <c r="A23" s="37"/>
      <c r="B23" s="123">
        <v>3330</v>
      </c>
      <c r="C23" s="37" t="s">
        <v>350</v>
      </c>
      <c r="D23" s="71">
        <v>50</v>
      </c>
      <c r="E23" s="71">
        <v>92</v>
      </c>
      <c r="F23" s="71">
        <v>92</v>
      </c>
      <c r="G23" s="253">
        <f t="shared" si="0"/>
        <v>100</v>
      </c>
    </row>
    <row r="24" spans="1:7" s="98" customFormat="1" ht="15">
      <c r="A24" s="37"/>
      <c r="B24" s="123">
        <v>3392</v>
      </c>
      <c r="C24" s="37" t="s">
        <v>351</v>
      </c>
      <c r="D24" s="71">
        <v>800</v>
      </c>
      <c r="E24" s="71">
        <v>828.3</v>
      </c>
      <c r="F24" s="71">
        <v>627.2</v>
      </c>
      <c r="G24" s="253">
        <f t="shared" si="0"/>
        <v>75.7213569962574</v>
      </c>
    </row>
    <row r="25" spans="1:7" s="98" customFormat="1" ht="15">
      <c r="A25" s="37"/>
      <c r="B25" s="123">
        <v>3399</v>
      </c>
      <c r="C25" s="37" t="s">
        <v>352</v>
      </c>
      <c r="D25" s="71">
        <v>1800</v>
      </c>
      <c r="E25" s="71">
        <v>1914.5</v>
      </c>
      <c r="F25" s="71">
        <v>863.4</v>
      </c>
      <c r="G25" s="253">
        <f t="shared" si="0"/>
        <v>45.09793679811961</v>
      </c>
    </row>
    <row r="26" spans="1:7" s="98" customFormat="1" ht="15">
      <c r="A26" s="37"/>
      <c r="B26" s="123">
        <v>3412</v>
      </c>
      <c r="C26" s="37" t="s">
        <v>353</v>
      </c>
      <c r="D26" s="71">
        <v>20023</v>
      </c>
      <c r="E26" s="71">
        <v>21382</v>
      </c>
      <c r="F26" s="71">
        <v>16361.6</v>
      </c>
      <c r="G26" s="253">
        <f t="shared" si="0"/>
        <v>76.52043775137966</v>
      </c>
    </row>
    <row r="27" spans="1:7" s="98" customFormat="1" ht="15">
      <c r="A27" s="37"/>
      <c r="B27" s="123">
        <v>3412</v>
      </c>
      <c r="C27" s="37" t="s">
        <v>354</v>
      </c>
      <c r="D27" s="71">
        <f>22123-20023</f>
        <v>2100</v>
      </c>
      <c r="E27" s="71">
        <f>23852-21382</f>
        <v>2470</v>
      </c>
      <c r="F27" s="71">
        <f>18791.6-16361.6</f>
        <v>2429.999999999998</v>
      </c>
      <c r="G27" s="253">
        <f t="shared" si="0"/>
        <v>98.38056680161937</v>
      </c>
    </row>
    <row r="28" spans="1:7" s="98" customFormat="1" ht="15">
      <c r="A28" s="37"/>
      <c r="B28" s="123">
        <v>3419</v>
      </c>
      <c r="C28" s="37" t="s">
        <v>355</v>
      </c>
      <c r="D28" s="124">
        <v>3600</v>
      </c>
      <c r="E28" s="124">
        <v>1524.8</v>
      </c>
      <c r="F28" s="124">
        <v>1405.9</v>
      </c>
      <c r="G28" s="253">
        <f t="shared" si="0"/>
        <v>92.20225603357818</v>
      </c>
    </row>
    <row r="29" spans="1:7" s="98" customFormat="1" ht="15">
      <c r="A29" s="37"/>
      <c r="B29" s="123">
        <v>3421</v>
      </c>
      <c r="C29" s="37" t="s">
        <v>356</v>
      </c>
      <c r="D29" s="124">
        <v>2800</v>
      </c>
      <c r="E29" s="124">
        <v>5031</v>
      </c>
      <c r="F29" s="124">
        <v>4712.7</v>
      </c>
      <c r="G29" s="253">
        <f t="shared" si="0"/>
        <v>93.67322599880738</v>
      </c>
    </row>
    <row r="30" spans="1:7" s="98" customFormat="1" ht="15">
      <c r="A30" s="37"/>
      <c r="B30" s="123">
        <v>3429</v>
      </c>
      <c r="C30" s="37" t="s">
        <v>357</v>
      </c>
      <c r="D30" s="124">
        <v>1500</v>
      </c>
      <c r="E30" s="124">
        <v>1429</v>
      </c>
      <c r="F30" s="124">
        <v>1229.8</v>
      </c>
      <c r="G30" s="253">
        <f t="shared" si="0"/>
        <v>86.06018194541637</v>
      </c>
    </row>
    <row r="31" spans="1:7" s="98" customFormat="1" ht="15">
      <c r="A31" s="37"/>
      <c r="B31" s="123">
        <v>6223</v>
      </c>
      <c r="C31" s="37" t="s">
        <v>358</v>
      </c>
      <c r="D31" s="71">
        <v>150</v>
      </c>
      <c r="E31" s="71">
        <v>94</v>
      </c>
      <c r="F31" s="71">
        <v>29.7</v>
      </c>
      <c r="G31" s="253">
        <f t="shared" si="0"/>
        <v>31.595744680851062</v>
      </c>
    </row>
    <row r="32" spans="1:7" s="98" customFormat="1" ht="15">
      <c r="A32" s="37"/>
      <c r="B32" s="123">
        <v>6402</v>
      </c>
      <c r="C32" s="37" t="s">
        <v>359</v>
      </c>
      <c r="D32" s="71">
        <v>0</v>
      </c>
      <c r="E32" s="71">
        <v>10.8</v>
      </c>
      <c r="F32" s="71">
        <v>10.8</v>
      </c>
      <c r="G32" s="253">
        <f t="shared" si="0"/>
        <v>100</v>
      </c>
    </row>
    <row r="33" spans="1:7" s="98" customFormat="1" ht="15">
      <c r="A33" s="37"/>
      <c r="B33" s="123">
        <v>6409</v>
      </c>
      <c r="C33" s="37" t="s">
        <v>360</v>
      </c>
      <c r="D33" s="71">
        <v>1580</v>
      </c>
      <c r="E33" s="71">
        <v>1091</v>
      </c>
      <c r="F33" s="71">
        <v>0</v>
      </c>
      <c r="G33" s="253">
        <f t="shared" si="0"/>
        <v>0</v>
      </c>
    </row>
    <row r="34" spans="1:7" s="98" customFormat="1" ht="14.25" customHeight="1" thickBot="1">
      <c r="A34" s="125"/>
      <c r="B34" s="126"/>
      <c r="C34" s="127"/>
      <c r="D34" s="128"/>
      <c r="E34" s="128"/>
      <c r="F34" s="128"/>
      <c r="G34" s="254"/>
    </row>
    <row r="35" spans="1:7" s="98" customFormat="1" ht="18.75" customHeight="1" thickBot="1" thickTop="1">
      <c r="A35" s="129"/>
      <c r="B35" s="130"/>
      <c r="C35" s="131" t="s">
        <v>361</v>
      </c>
      <c r="D35" s="132">
        <f>SUM(D9:D34)</f>
        <v>90093</v>
      </c>
      <c r="E35" s="132">
        <f>SUM(E9:E34)</f>
        <v>91773.8</v>
      </c>
      <c r="F35" s="132">
        <f>SUM(F9:F34)</f>
        <v>65197.200000000004</v>
      </c>
      <c r="G35" s="255">
        <f>(F35/E35)*100</f>
        <v>71.04119040510473</v>
      </c>
    </row>
    <row r="36" spans="1:7" s="98" customFormat="1" ht="15.75" customHeight="1">
      <c r="A36" s="97"/>
      <c r="B36" s="100"/>
      <c r="C36" s="133"/>
      <c r="D36" s="134"/>
      <c r="E36" s="134"/>
      <c r="F36" s="134"/>
      <c r="G36" s="256"/>
    </row>
    <row r="37" spans="1:7" s="98" customFormat="1" ht="18.75" customHeight="1" hidden="1">
      <c r="A37" s="97"/>
      <c r="B37" s="100"/>
      <c r="C37" s="133"/>
      <c r="D37" s="134"/>
      <c r="E37" s="134"/>
      <c r="F37" s="134"/>
      <c r="G37" s="256"/>
    </row>
    <row r="38" spans="1:7" s="98" customFormat="1" ht="18.75" customHeight="1" hidden="1">
      <c r="A38" s="97"/>
      <c r="B38" s="100"/>
      <c r="C38" s="133"/>
      <c r="D38" s="134"/>
      <c r="E38" s="134"/>
      <c r="F38" s="134"/>
      <c r="G38" s="256"/>
    </row>
    <row r="39" spans="1:7" s="98" customFormat="1" ht="15.75" customHeight="1" hidden="1">
      <c r="A39" s="97"/>
      <c r="B39" s="100"/>
      <c r="C39" s="133"/>
      <c r="D39" s="134"/>
      <c r="E39" s="134"/>
      <c r="F39" s="134"/>
      <c r="G39" s="256"/>
    </row>
    <row r="40" spans="1:7" s="98" customFormat="1" ht="15.75" customHeight="1" hidden="1">
      <c r="A40" s="97"/>
      <c r="B40" s="100"/>
      <c r="C40" s="133"/>
      <c r="D40" s="135"/>
      <c r="E40" s="135"/>
      <c r="F40" s="135"/>
      <c r="G40" s="256"/>
    </row>
    <row r="41" spans="1:7" s="98" customFormat="1" ht="12.75" customHeight="1" hidden="1">
      <c r="A41" s="97"/>
      <c r="B41" s="100"/>
      <c r="C41" s="133"/>
      <c r="D41" s="135"/>
      <c r="E41" s="135"/>
      <c r="F41" s="135"/>
      <c r="G41" s="256"/>
    </row>
    <row r="42" spans="1:7" s="98" customFormat="1" ht="12.75" customHeight="1" hidden="1">
      <c r="A42" s="97"/>
      <c r="B42" s="100"/>
      <c r="C42" s="133"/>
      <c r="D42" s="135"/>
      <c r="E42" s="135"/>
      <c r="F42" s="135"/>
      <c r="G42" s="256"/>
    </row>
    <row r="43" spans="2:7" s="98" customFormat="1" ht="15.75" customHeight="1" thickBot="1">
      <c r="B43" s="136"/>
      <c r="G43" s="239"/>
    </row>
    <row r="44" spans="1:7" s="98" customFormat="1" ht="15.75">
      <c r="A44" s="244" t="s">
        <v>25</v>
      </c>
      <c r="B44" s="245" t="s">
        <v>26</v>
      </c>
      <c r="C44" s="244" t="s">
        <v>28</v>
      </c>
      <c r="D44" s="244" t="s">
        <v>29</v>
      </c>
      <c r="E44" s="244" t="s">
        <v>29</v>
      </c>
      <c r="F44" s="210" t="s">
        <v>8</v>
      </c>
      <c r="G44" s="257" t="s">
        <v>333</v>
      </c>
    </row>
    <row r="45" spans="1:7" s="98" customFormat="1" ht="15.75" customHeight="1" thickBot="1">
      <c r="A45" s="246"/>
      <c r="B45" s="247"/>
      <c r="C45" s="248"/>
      <c r="D45" s="249" t="s">
        <v>31</v>
      </c>
      <c r="E45" s="249" t="s">
        <v>32</v>
      </c>
      <c r="F45" s="214" t="s">
        <v>33</v>
      </c>
      <c r="G45" s="258" t="s">
        <v>334</v>
      </c>
    </row>
    <row r="46" spans="1:7" s="98" customFormat="1" ht="16.5" customHeight="1" thickTop="1">
      <c r="A46" s="118">
        <v>20</v>
      </c>
      <c r="B46" s="119"/>
      <c r="C46" s="19" t="s">
        <v>362</v>
      </c>
      <c r="D46" s="57"/>
      <c r="E46" s="57"/>
      <c r="F46" s="57"/>
      <c r="G46" s="259"/>
    </row>
    <row r="47" spans="1:7" s="98" customFormat="1" ht="16.5" customHeight="1">
      <c r="A47" s="118"/>
      <c r="B47" s="119"/>
      <c r="C47" s="19"/>
      <c r="D47" s="57"/>
      <c r="E47" s="57"/>
      <c r="F47" s="57"/>
      <c r="G47" s="259"/>
    </row>
    <row r="48" spans="1:7" s="98" customFormat="1" ht="15" customHeight="1">
      <c r="A48" s="69"/>
      <c r="B48" s="122"/>
      <c r="C48" s="19" t="s">
        <v>363</v>
      </c>
      <c r="D48" s="71"/>
      <c r="E48" s="71"/>
      <c r="F48" s="71"/>
      <c r="G48" s="253"/>
    </row>
    <row r="49" spans="1:7" s="98" customFormat="1" ht="15">
      <c r="A49" s="37"/>
      <c r="B49" s="123">
        <v>2143</v>
      </c>
      <c r="C49" s="72" t="s">
        <v>364</v>
      </c>
      <c r="D49" s="22">
        <v>2173.4</v>
      </c>
      <c r="E49" s="22">
        <v>2233.7</v>
      </c>
      <c r="F49" s="22">
        <v>66.9</v>
      </c>
      <c r="G49" s="253">
        <f aca="true" t="shared" si="1" ref="G49:G89">(F49/E49)*100</f>
        <v>2.9950306666069753</v>
      </c>
    </row>
    <row r="50" spans="1:7" s="98" customFormat="1" ht="15">
      <c r="A50" s="37"/>
      <c r="B50" s="123">
        <v>2212</v>
      </c>
      <c r="C50" s="72" t="s">
        <v>365</v>
      </c>
      <c r="D50" s="22">
        <v>17195</v>
      </c>
      <c r="E50" s="22">
        <v>22182.5</v>
      </c>
      <c r="F50" s="22">
        <v>11563.4</v>
      </c>
      <c r="G50" s="253">
        <f t="shared" si="1"/>
        <v>52.12847965738759</v>
      </c>
    </row>
    <row r="51" spans="1:7" s="98" customFormat="1" ht="15" customHeight="1">
      <c r="A51" s="37"/>
      <c r="B51" s="123">
        <v>2219</v>
      </c>
      <c r="C51" s="72" t="s">
        <v>366</v>
      </c>
      <c r="D51" s="22">
        <v>29971.5</v>
      </c>
      <c r="E51" s="22">
        <v>34170.5</v>
      </c>
      <c r="F51" s="22">
        <v>16333</v>
      </c>
      <c r="G51" s="253">
        <f t="shared" si="1"/>
        <v>47.79853967603634</v>
      </c>
    </row>
    <row r="52" spans="1:7" s="98" customFormat="1" ht="15">
      <c r="A52" s="37"/>
      <c r="B52" s="123">
        <v>2221</v>
      </c>
      <c r="C52" s="72" t="s">
        <v>367</v>
      </c>
      <c r="D52" s="22">
        <v>40921.5</v>
      </c>
      <c r="E52" s="22">
        <v>46505.7</v>
      </c>
      <c r="F52" s="22">
        <v>16166.3</v>
      </c>
      <c r="G52" s="253">
        <f t="shared" si="1"/>
        <v>34.761975413766486</v>
      </c>
    </row>
    <row r="53" spans="1:7" s="98" customFormat="1" ht="15">
      <c r="A53" s="37"/>
      <c r="B53" s="123">
        <v>2229</v>
      </c>
      <c r="C53" s="72" t="s">
        <v>368</v>
      </c>
      <c r="D53" s="22">
        <v>20</v>
      </c>
      <c r="E53" s="22">
        <v>20</v>
      </c>
      <c r="F53" s="22">
        <v>6.6</v>
      </c>
      <c r="G53" s="253">
        <f t="shared" si="1"/>
        <v>32.99999999999999</v>
      </c>
    </row>
    <row r="54" spans="1:7" s="98" customFormat="1" ht="15" hidden="1">
      <c r="A54" s="37"/>
      <c r="B54" s="123">
        <v>2241</v>
      </c>
      <c r="C54" s="72" t="s">
        <v>369</v>
      </c>
      <c r="D54" s="22"/>
      <c r="E54" s="22"/>
      <c r="F54" s="22"/>
      <c r="G54" s="253" t="e">
        <f t="shared" si="1"/>
        <v>#DIV/0!</v>
      </c>
    </row>
    <row r="55" spans="1:7" s="103" customFormat="1" ht="15.75">
      <c r="A55" s="37"/>
      <c r="B55" s="123">
        <v>2249</v>
      </c>
      <c r="C55" s="72" t="s">
        <v>370</v>
      </c>
      <c r="D55" s="71">
        <f>727-727</f>
        <v>0</v>
      </c>
      <c r="E55" s="71">
        <v>508.5</v>
      </c>
      <c r="F55" s="71">
        <v>17.9</v>
      </c>
      <c r="G55" s="253">
        <f t="shared" si="1"/>
        <v>3.5201573254670597</v>
      </c>
    </row>
    <row r="56" spans="1:7" s="98" customFormat="1" ht="15" hidden="1">
      <c r="A56" s="37"/>
      <c r="B56" s="123">
        <v>2310</v>
      </c>
      <c r="C56" s="72" t="s">
        <v>371</v>
      </c>
      <c r="D56" s="22"/>
      <c r="E56" s="22"/>
      <c r="F56" s="22"/>
      <c r="G56" s="253" t="e">
        <f t="shared" si="1"/>
        <v>#DIV/0!</v>
      </c>
    </row>
    <row r="57" spans="1:7" s="98" customFormat="1" ht="15">
      <c r="A57" s="37"/>
      <c r="B57" s="123">
        <v>2321</v>
      </c>
      <c r="C57" s="72" t="s">
        <v>372</v>
      </c>
      <c r="D57" s="22">
        <v>50</v>
      </c>
      <c r="E57" s="22">
        <v>50</v>
      </c>
      <c r="F57" s="22">
        <v>32.3</v>
      </c>
      <c r="G57" s="253">
        <f t="shared" si="1"/>
        <v>64.6</v>
      </c>
    </row>
    <row r="58" spans="1:7" s="103" customFormat="1" ht="15.75">
      <c r="A58" s="37"/>
      <c r="B58" s="123">
        <v>2331</v>
      </c>
      <c r="C58" s="72" t="s">
        <v>373</v>
      </c>
      <c r="D58" s="71">
        <v>130</v>
      </c>
      <c r="E58" s="71">
        <v>1127.3</v>
      </c>
      <c r="F58" s="71">
        <v>751.4</v>
      </c>
      <c r="G58" s="253">
        <f t="shared" si="1"/>
        <v>66.65483899583074</v>
      </c>
    </row>
    <row r="59" spans="1:7" s="98" customFormat="1" ht="15">
      <c r="A59" s="37"/>
      <c r="B59" s="123">
        <v>3111</v>
      </c>
      <c r="C59" s="137" t="s">
        <v>374</v>
      </c>
      <c r="D59" s="22">
        <v>11539.5</v>
      </c>
      <c r="E59" s="22">
        <v>15131.1</v>
      </c>
      <c r="F59" s="20">
        <v>4290.4</v>
      </c>
      <c r="G59" s="253">
        <f t="shared" si="1"/>
        <v>28.354845318582257</v>
      </c>
    </row>
    <row r="60" spans="1:7" s="98" customFormat="1" ht="15">
      <c r="A60" s="37"/>
      <c r="B60" s="123">
        <v>3113</v>
      </c>
      <c r="C60" s="137" t="s">
        <v>375</v>
      </c>
      <c r="D60" s="22">
        <v>8007.3</v>
      </c>
      <c r="E60" s="22">
        <v>8687.9</v>
      </c>
      <c r="F60" s="20">
        <v>2343.8</v>
      </c>
      <c r="G60" s="253">
        <f t="shared" si="1"/>
        <v>26.977750664717597</v>
      </c>
    </row>
    <row r="61" spans="1:7" s="103" customFormat="1" ht="15.75">
      <c r="A61" s="37"/>
      <c r="B61" s="123">
        <v>3231</v>
      </c>
      <c r="C61" s="72" t="s">
        <v>376</v>
      </c>
      <c r="D61" s="71">
        <v>1296.2</v>
      </c>
      <c r="E61" s="71">
        <v>1296.2</v>
      </c>
      <c r="F61" s="71">
        <v>0</v>
      </c>
      <c r="G61" s="253">
        <f t="shared" si="1"/>
        <v>0</v>
      </c>
    </row>
    <row r="62" spans="1:7" s="103" customFormat="1" ht="15.75">
      <c r="A62" s="37"/>
      <c r="B62" s="123">
        <v>3313</v>
      </c>
      <c r="C62" s="72" t="s">
        <v>377</v>
      </c>
      <c r="D62" s="71">
        <v>350</v>
      </c>
      <c r="E62" s="71">
        <v>350</v>
      </c>
      <c r="F62" s="71">
        <v>54.5</v>
      </c>
      <c r="G62" s="253">
        <f t="shared" si="1"/>
        <v>15.571428571428573</v>
      </c>
    </row>
    <row r="63" spans="1:7" s="98" customFormat="1" ht="15">
      <c r="A63" s="37"/>
      <c r="B63" s="123">
        <v>3322</v>
      </c>
      <c r="C63" s="137" t="s">
        <v>378</v>
      </c>
      <c r="D63" s="22">
        <v>15181.6</v>
      </c>
      <c r="E63" s="22">
        <v>16425</v>
      </c>
      <c r="F63" s="22">
        <v>796.3</v>
      </c>
      <c r="G63" s="253">
        <f t="shared" si="1"/>
        <v>4.848097412480974</v>
      </c>
    </row>
    <row r="64" spans="1:7" s="98" customFormat="1" ht="15">
      <c r="A64" s="37"/>
      <c r="B64" s="123">
        <v>3326</v>
      </c>
      <c r="C64" s="137" t="s">
        <v>379</v>
      </c>
      <c r="D64" s="22">
        <v>0</v>
      </c>
      <c r="E64" s="22">
        <v>118.6</v>
      </c>
      <c r="F64" s="22">
        <v>0</v>
      </c>
      <c r="G64" s="253">
        <f t="shared" si="1"/>
        <v>0</v>
      </c>
    </row>
    <row r="65" spans="1:7" s="103" customFormat="1" ht="15.75">
      <c r="A65" s="37"/>
      <c r="B65" s="123">
        <v>3399</v>
      </c>
      <c r="C65" s="72" t="s">
        <v>380</v>
      </c>
      <c r="D65" s="71">
        <v>0</v>
      </c>
      <c r="E65" s="71">
        <v>380.7</v>
      </c>
      <c r="F65" s="71">
        <v>357</v>
      </c>
      <c r="G65" s="253">
        <f t="shared" si="1"/>
        <v>93.77462568951931</v>
      </c>
    </row>
    <row r="66" spans="1:7" s="98" customFormat="1" ht="15">
      <c r="A66" s="37"/>
      <c r="B66" s="123">
        <v>3412</v>
      </c>
      <c r="C66" s="137" t="s">
        <v>381</v>
      </c>
      <c r="D66" s="22">
        <v>10000</v>
      </c>
      <c r="E66" s="22">
        <v>15849.8</v>
      </c>
      <c r="F66" s="22">
        <v>6900.3</v>
      </c>
      <c r="G66" s="253">
        <f t="shared" si="1"/>
        <v>43.53556511754092</v>
      </c>
    </row>
    <row r="67" spans="1:7" s="98" customFormat="1" ht="15">
      <c r="A67" s="37"/>
      <c r="B67" s="123">
        <v>3421</v>
      </c>
      <c r="C67" s="137" t="s">
        <v>382</v>
      </c>
      <c r="D67" s="22">
        <v>1120</v>
      </c>
      <c r="E67" s="22">
        <v>3168</v>
      </c>
      <c r="F67" s="22">
        <v>1107.9</v>
      </c>
      <c r="G67" s="253">
        <f t="shared" si="1"/>
        <v>34.971590909090914</v>
      </c>
    </row>
    <row r="68" spans="1:7" s="98" customFormat="1" ht="15" hidden="1">
      <c r="A68" s="37"/>
      <c r="B68" s="123">
        <v>3612</v>
      </c>
      <c r="C68" s="137" t="s">
        <v>383</v>
      </c>
      <c r="D68" s="22"/>
      <c r="E68" s="22"/>
      <c r="F68" s="22"/>
      <c r="G68" s="253" t="e">
        <f t="shared" si="1"/>
        <v>#DIV/0!</v>
      </c>
    </row>
    <row r="69" spans="1:7" s="98" customFormat="1" ht="15">
      <c r="A69" s="37"/>
      <c r="B69" s="123">
        <v>3613</v>
      </c>
      <c r="C69" s="137" t="s">
        <v>384</v>
      </c>
      <c r="D69" s="22">
        <v>0</v>
      </c>
      <c r="E69" s="22">
        <v>3514</v>
      </c>
      <c r="F69" s="22">
        <v>1475.4</v>
      </c>
      <c r="G69" s="253">
        <f t="shared" si="1"/>
        <v>41.986340352874215</v>
      </c>
    </row>
    <row r="70" spans="1:7" s="98" customFormat="1" ht="15">
      <c r="A70" s="37"/>
      <c r="B70" s="123">
        <v>3631</v>
      </c>
      <c r="C70" s="137" t="s">
        <v>385</v>
      </c>
      <c r="D70" s="22">
        <v>11100</v>
      </c>
      <c r="E70" s="22">
        <v>11111.4</v>
      </c>
      <c r="F70" s="22">
        <v>5035.1</v>
      </c>
      <c r="G70" s="253">
        <f t="shared" si="1"/>
        <v>45.31472181723276</v>
      </c>
    </row>
    <row r="71" spans="1:7" s="103" customFormat="1" ht="15.75">
      <c r="A71" s="37"/>
      <c r="B71" s="123">
        <v>3632</v>
      </c>
      <c r="C71" s="72" t="s">
        <v>386</v>
      </c>
      <c r="D71" s="71">
        <v>0</v>
      </c>
      <c r="E71" s="71">
        <v>60.3</v>
      </c>
      <c r="F71" s="71">
        <v>60.3</v>
      </c>
      <c r="G71" s="253">
        <f t="shared" si="1"/>
        <v>100</v>
      </c>
    </row>
    <row r="72" spans="1:7" s="98" customFormat="1" ht="15">
      <c r="A72" s="37"/>
      <c r="B72" s="123">
        <v>3635</v>
      </c>
      <c r="C72" s="137" t="s">
        <v>387</v>
      </c>
      <c r="D72" s="22">
        <v>2969</v>
      </c>
      <c r="E72" s="22">
        <v>2752.1</v>
      </c>
      <c r="F72" s="22">
        <v>333.4</v>
      </c>
      <c r="G72" s="253">
        <f t="shared" si="1"/>
        <v>12.114385378438284</v>
      </c>
    </row>
    <row r="73" spans="1:7" s="103" customFormat="1" ht="15.75" hidden="1">
      <c r="A73" s="37"/>
      <c r="B73" s="123">
        <v>3639</v>
      </c>
      <c r="C73" s="72" t="s">
        <v>388</v>
      </c>
      <c r="D73" s="71"/>
      <c r="E73" s="71"/>
      <c r="F73" s="71"/>
      <c r="G73" s="253" t="e">
        <f t="shared" si="1"/>
        <v>#DIV/0!</v>
      </c>
    </row>
    <row r="74" spans="1:7" s="98" customFormat="1" ht="15">
      <c r="A74" s="37"/>
      <c r="B74" s="123">
        <v>3699</v>
      </c>
      <c r="C74" s="137" t="s">
        <v>389</v>
      </c>
      <c r="D74" s="20">
        <v>123</v>
      </c>
      <c r="E74" s="20">
        <v>183</v>
      </c>
      <c r="F74" s="20">
        <v>112.3</v>
      </c>
      <c r="G74" s="253">
        <f t="shared" si="1"/>
        <v>61.36612021857923</v>
      </c>
    </row>
    <row r="75" spans="1:7" s="98" customFormat="1" ht="15">
      <c r="A75" s="37"/>
      <c r="B75" s="123">
        <v>3722</v>
      </c>
      <c r="C75" s="137" t="s">
        <v>390</v>
      </c>
      <c r="D75" s="22">
        <v>21070</v>
      </c>
      <c r="E75" s="22">
        <v>21070</v>
      </c>
      <c r="F75" s="22">
        <v>13691.7</v>
      </c>
      <c r="G75" s="253">
        <f t="shared" si="1"/>
        <v>64.98196487897485</v>
      </c>
    </row>
    <row r="76" spans="1:7" s="103" customFormat="1" ht="15.75" hidden="1">
      <c r="A76" s="37"/>
      <c r="B76" s="123">
        <v>3726</v>
      </c>
      <c r="C76" s="72" t="s">
        <v>391</v>
      </c>
      <c r="D76" s="71"/>
      <c r="E76" s="71"/>
      <c r="F76" s="71"/>
      <c r="G76" s="253" t="e">
        <f t="shared" si="1"/>
        <v>#DIV/0!</v>
      </c>
    </row>
    <row r="77" spans="1:7" s="103" customFormat="1" ht="15.75">
      <c r="A77" s="37"/>
      <c r="B77" s="123">
        <v>3733</v>
      </c>
      <c r="C77" s="72" t="s">
        <v>392</v>
      </c>
      <c r="D77" s="71">
        <v>40</v>
      </c>
      <c r="E77" s="71">
        <v>40</v>
      </c>
      <c r="F77" s="71">
        <v>30.8</v>
      </c>
      <c r="G77" s="253">
        <f t="shared" si="1"/>
        <v>77</v>
      </c>
    </row>
    <row r="78" spans="1:7" s="103" customFormat="1" ht="15.75">
      <c r="A78" s="37"/>
      <c r="B78" s="123">
        <v>3744</v>
      </c>
      <c r="C78" s="72" t="s">
        <v>393</v>
      </c>
      <c r="D78" s="71">
        <v>1185.7</v>
      </c>
      <c r="E78" s="71">
        <v>1185.7</v>
      </c>
      <c r="F78" s="22">
        <v>0</v>
      </c>
      <c r="G78" s="253">
        <f t="shared" si="1"/>
        <v>0</v>
      </c>
    </row>
    <row r="79" spans="1:7" s="103" customFormat="1" ht="15.75">
      <c r="A79" s="37"/>
      <c r="B79" s="123">
        <v>3745</v>
      </c>
      <c r="C79" s="72" t="s">
        <v>394</v>
      </c>
      <c r="D79" s="71">
        <v>21369.9</v>
      </c>
      <c r="E79" s="71">
        <v>24097.3</v>
      </c>
      <c r="F79" s="71">
        <v>14245.3</v>
      </c>
      <c r="G79" s="253">
        <f t="shared" si="1"/>
        <v>59.1157515572284</v>
      </c>
    </row>
    <row r="80" spans="1:7" s="103" customFormat="1" ht="15.75">
      <c r="A80" s="37"/>
      <c r="B80" s="123">
        <v>4349</v>
      </c>
      <c r="C80" s="72" t="s">
        <v>395</v>
      </c>
      <c r="D80" s="20">
        <v>0</v>
      </c>
      <c r="E80" s="20">
        <v>946.9</v>
      </c>
      <c r="F80" s="20">
        <v>331.6</v>
      </c>
      <c r="G80" s="253">
        <f t="shared" si="1"/>
        <v>35.01953743795544</v>
      </c>
    </row>
    <row r="81" spans="1:7" s="103" customFormat="1" ht="15.75">
      <c r="A81" s="41"/>
      <c r="B81" s="123">
        <v>4357</v>
      </c>
      <c r="C81" s="137" t="s">
        <v>396</v>
      </c>
      <c r="D81" s="20">
        <f>500-500</f>
        <v>0</v>
      </c>
      <c r="E81" s="20">
        <v>1033.2</v>
      </c>
      <c r="F81" s="22">
        <v>33.1</v>
      </c>
      <c r="G81" s="253">
        <f t="shared" si="1"/>
        <v>3.2036391792489356</v>
      </c>
    </row>
    <row r="82" spans="1:7" s="103" customFormat="1" ht="15.75">
      <c r="A82" s="41"/>
      <c r="B82" s="123">
        <v>4374</v>
      </c>
      <c r="C82" s="137" t="s">
        <v>397</v>
      </c>
      <c r="D82" s="20">
        <v>23000</v>
      </c>
      <c r="E82" s="20">
        <v>0</v>
      </c>
      <c r="F82" s="22">
        <v>0</v>
      </c>
      <c r="G82" s="253" t="e">
        <f t="shared" si="1"/>
        <v>#DIV/0!</v>
      </c>
    </row>
    <row r="83" spans="1:7" s="98" customFormat="1" ht="15">
      <c r="A83" s="41"/>
      <c r="B83" s="123">
        <v>5311</v>
      </c>
      <c r="C83" s="137" t="s">
        <v>398</v>
      </c>
      <c r="D83" s="20">
        <v>0</v>
      </c>
      <c r="E83" s="20">
        <v>5709.7</v>
      </c>
      <c r="F83" s="22">
        <v>0</v>
      </c>
      <c r="G83" s="253">
        <f t="shared" si="1"/>
        <v>0</v>
      </c>
    </row>
    <row r="84" spans="1:7" s="98" customFormat="1" ht="15" hidden="1">
      <c r="A84" s="41"/>
      <c r="B84" s="123">
        <v>6223</v>
      </c>
      <c r="C84" s="137" t="s">
        <v>399</v>
      </c>
      <c r="D84" s="20"/>
      <c r="E84" s="20"/>
      <c r="F84" s="20"/>
      <c r="G84" s="253" t="e">
        <f t="shared" si="1"/>
        <v>#DIV/0!</v>
      </c>
    </row>
    <row r="85" spans="1:7" s="98" customFormat="1" ht="15">
      <c r="A85" s="41"/>
      <c r="B85" s="123">
        <v>6171</v>
      </c>
      <c r="C85" s="137" t="s">
        <v>400</v>
      </c>
      <c r="D85" s="20">
        <v>3812.9</v>
      </c>
      <c r="E85" s="20">
        <v>3965.1</v>
      </c>
      <c r="F85" s="20">
        <v>133.3</v>
      </c>
      <c r="G85" s="253">
        <f t="shared" si="1"/>
        <v>3.361831984060932</v>
      </c>
    </row>
    <row r="86" spans="1:7" s="98" customFormat="1" ht="15">
      <c r="A86" s="41"/>
      <c r="B86" s="123">
        <v>6402</v>
      </c>
      <c r="C86" s="137" t="s">
        <v>401</v>
      </c>
      <c r="D86" s="20">
        <v>0</v>
      </c>
      <c r="E86" s="20">
        <v>555.6</v>
      </c>
      <c r="F86" s="20">
        <v>555.5</v>
      </c>
      <c r="G86" s="253">
        <f t="shared" si="1"/>
        <v>99.98200143988481</v>
      </c>
    </row>
    <row r="87" spans="1:7" s="98" customFormat="1" ht="15">
      <c r="A87" s="41">
        <v>6409</v>
      </c>
      <c r="B87" s="123">
        <v>6409</v>
      </c>
      <c r="C87" s="137" t="s">
        <v>402</v>
      </c>
      <c r="D87" s="20">
        <v>1100</v>
      </c>
      <c r="E87" s="20">
        <v>9.3</v>
      </c>
      <c r="F87" s="20">
        <v>0</v>
      </c>
      <c r="G87" s="253">
        <f t="shared" si="1"/>
        <v>0</v>
      </c>
    </row>
    <row r="88" spans="1:7" s="103" customFormat="1" ht="15.75">
      <c r="A88" s="37"/>
      <c r="B88" s="123"/>
      <c r="C88" s="72"/>
      <c r="D88" s="71"/>
      <c r="E88" s="71"/>
      <c r="F88" s="71"/>
      <c r="G88" s="253"/>
    </row>
    <row r="89" spans="1:7" s="103" customFormat="1" ht="15.75">
      <c r="A89" s="120"/>
      <c r="B89" s="122"/>
      <c r="C89" s="138" t="s">
        <v>403</v>
      </c>
      <c r="D89" s="139">
        <f>SUM(D49:D88)</f>
        <v>223726.5</v>
      </c>
      <c r="E89" s="139">
        <f>SUM(E49:E88)</f>
        <v>244439.1</v>
      </c>
      <c r="F89" s="139">
        <f>SUM(F49:F88)</f>
        <v>96825.80000000003</v>
      </c>
      <c r="G89" s="253">
        <f t="shared" si="1"/>
        <v>39.6114205951503</v>
      </c>
    </row>
    <row r="90" spans="1:7" s="103" customFormat="1" ht="15.75">
      <c r="A90" s="120"/>
      <c r="B90" s="122"/>
      <c r="C90" s="138"/>
      <c r="D90" s="139"/>
      <c r="E90" s="139"/>
      <c r="F90" s="139"/>
      <c r="G90" s="253"/>
    </row>
    <row r="91" spans="1:7" s="103" customFormat="1" ht="14.25" customHeight="1">
      <c r="A91" s="37"/>
      <c r="B91" s="123"/>
      <c r="C91" s="140" t="s">
        <v>404</v>
      </c>
      <c r="D91" s="141"/>
      <c r="E91" s="141"/>
      <c r="F91" s="141"/>
      <c r="G91" s="253"/>
    </row>
    <row r="92" spans="1:9" s="103" customFormat="1" ht="15.75">
      <c r="A92" s="37">
        <v>1090000000</v>
      </c>
      <c r="B92" s="123">
        <v>2143</v>
      </c>
      <c r="C92" s="142" t="s">
        <v>405</v>
      </c>
      <c r="D92" s="71">
        <v>2173.4</v>
      </c>
      <c r="E92" s="71">
        <v>2173.4</v>
      </c>
      <c r="F92" s="71">
        <v>6.6</v>
      </c>
      <c r="G92" s="253">
        <f aca="true" t="shared" si="2" ref="G92:G147">(F92/E92)*100</f>
        <v>0.3036716665132971</v>
      </c>
      <c r="I92" s="143"/>
    </row>
    <row r="93" spans="1:7" s="103" customFormat="1" ht="15.75">
      <c r="A93" s="37">
        <v>1068000000</v>
      </c>
      <c r="B93" s="123">
        <v>2212</v>
      </c>
      <c r="C93" s="72" t="s">
        <v>406</v>
      </c>
      <c r="D93" s="71">
        <v>1000</v>
      </c>
      <c r="E93" s="71">
        <v>1000</v>
      </c>
      <c r="F93" s="71">
        <v>46.2</v>
      </c>
      <c r="G93" s="253">
        <f t="shared" si="2"/>
        <v>4.62</v>
      </c>
    </row>
    <row r="94" spans="1:7" s="103" customFormat="1" ht="15.75">
      <c r="A94" s="37">
        <v>1059000000</v>
      </c>
      <c r="B94" s="123">
        <v>2212</v>
      </c>
      <c r="C94" s="72" t="s">
        <v>407</v>
      </c>
      <c r="D94" s="71">
        <v>0</v>
      </c>
      <c r="E94" s="71">
        <v>3900</v>
      </c>
      <c r="F94" s="71">
        <v>3824.4</v>
      </c>
      <c r="G94" s="253">
        <f t="shared" si="2"/>
        <v>98.06153846153846</v>
      </c>
    </row>
    <row r="95" spans="1:7" s="103" customFormat="1" ht="15.75">
      <c r="A95" s="37">
        <v>1100000000</v>
      </c>
      <c r="B95" s="123">
        <v>2212</v>
      </c>
      <c r="C95" s="72" t="s">
        <v>408</v>
      </c>
      <c r="D95" s="71">
        <v>0</v>
      </c>
      <c r="E95" s="71">
        <v>350</v>
      </c>
      <c r="F95" s="71">
        <v>0</v>
      </c>
      <c r="G95" s="253">
        <f t="shared" si="2"/>
        <v>0</v>
      </c>
    </row>
    <row r="96" spans="1:7" s="103" customFormat="1" ht="15.75">
      <c r="A96" s="37">
        <v>1006010023</v>
      </c>
      <c r="B96" s="123">
        <v>2219</v>
      </c>
      <c r="C96" s="72" t="s">
        <v>409</v>
      </c>
      <c r="D96" s="71">
        <v>5348.5</v>
      </c>
      <c r="E96" s="71">
        <v>5653.2</v>
      </c>
      <c r="F96" s="71">
        <v>5653.1</v>
      </c>
      <c r="G96" s="253">
        <f t="shared" si="2"/>
        <v>99.99823109035592</v>
      </c>
    </row>
    <row r="97" spans="1:7" s="103" customFormat="1" ht="15.75" customHeight="1">
      <c r="A97" s="37">
        <v>1037000000</v>
      </c>
      <c r="B97" s="123">
        <v>2219</v>
      </c>
      <c r="C97" s="144" t="s">
        <v>410</v>
      </c>
      <c r="D97" s="71">
        <v>0</v>
      </c>
      <c r="E97" s="71">
        <v>1486</v>
      </c>
      <c r="F97" s="71">
        <v>1485.8</v>
      </c>
      <c r="G97" s="253">
        <f t="shared" si="2"/>
        <v>99.98654104979812</v>
      </c>
    </row>
    <row r="98" spans="1:7" s="103" customFormat="1" ht="15.75" customHeight="1">
      <c r="A98" s="37">
        <v>1043000000</v>
      </c>
      <c r="B98" s="123">
        <v>2219</v>
      </c>
      <c r="C98" s="144" t="s">
        <v>411</v>
      </c>
      <c r="D98" s="71">
        <v>936</v>
      </c>
      <c r="E98" s="71">
        <v>936</v>
      </c>
      <c r="F98" s="71">
        <v>476.2</v>
      </c>
      <c r="G98" s="253">
        <f t="shared" si="2"/>
        <v>50.876068376068375</v>
      </c>
    </row>
    <row r="99" spans="1:7" s="103" customFormat="1" ht="15.75">
      <c r="A99" s="37">
        <v>1044000000</v>
      </c>
      <c r="B99" s="123">
        <v>2219</v>
      </c>
      <c r="C99" s="72" t="s">
        <v>412</v>
      </c>
      <c r="D99" s="71">
        <v>100</v>
      </c>
      <c r="E99" s="71">
        <v>100</v>
      </c>
      <c r="F99" s="71">
        <v>0</v>
      </c>
      <c r="G99" s="253">
        <f t="shared" si="2"/>
        <v>0</v>
      </c>
    </row>
    <row r="100" spans="1:7" s="103" customFormat="1" ht="15.75">
      <c r="A100" s="37">
        <v>1051000000</v>
      </c>
      <c r="B100" s="123">
        <v>2219</v>
      </c>
      <c r="C100" s="72" t="s">
        <v>413</v>
      </c>
      <c r="D100" s="71">
        <v>1600</v>
      </c>
      <c r="E100" s="71">
        <v>1219.3</v>
      </c>
      <c r="F100" s="71">
        <v>23.7</v>
      </c>
      <c r="G100" s="253">
        <f t="shared" si="2"/>
        <v>1.943738210448618</v>
      </c>
    </row>
    <row r="101" spans="1:7" s="103" customFormat="1" ht="15.75" customHeight="1">
      <c r="A101" s="37">
        <v>1052000000</v>
      </c>
      <c r="B101" s="123">
        <v>2219</v>
      </c>
      <c r="C101" s="144" t="s">
        <v>414</v>
      </c>
      <c r="D101" s="71">
        <v>711</v>
      </c>
      <c r="E101" s="71">
        <v>711</v>
      </c>
      <c r="F101" s="71">
        <v>644.5</v>
      </c>
      <c r="G101" s="253">
        <f t="shared" si="2"/>
        <v>90.64697609001406</v>
      </c>
    </row>
    <row r="102" spans="1:7" s="103" customFormat="1" ht="15.75">
      <c r="A102" s="37">
        <v>1054000000</v>
      </c>
      <c r="B102" s="123">
        <v>2219</v>
      </c>
      <c r="C102" s="72" t="s">
        <v>415</v>
      </c>
      <c r="D102" s="71">
        <v>0</v>
      </c>
      <c r="E102" s="71">
        <v>380</v>
      </c>
      <c r="F102" s="71">
        <v>337.6</v>
      </c>
      <c r="G102" s="253">
        <f t="shared" si="2"/>
        <v>88.8421052631579</v>
      </c>
    </row>
    <row r="103" spans="1:7" s="103" customFormat="1" ht="15.75">
      <c r="A103" s="37">
        <v>1058000000</v>
      </c>
      <c r="B103" s="123">
        <v>2219</v>
      </c>
      <c r="C103" s="72" t="s">
        <v>416</v>
      </c>
      <c r="D103" s="71">
        <v>0</v>
      </c>
      <c r="E103" s="71">
        <v>400</v>
      </c>
      <c r="F103" s="71">
        <v>0</v>
      </c>
      <c r="G103" s="253">
        <f t="shared" si="2"/>
        <v>0</v>
      </c>
    </row>
    <row r="104" spans="1:7" s="103" customFormat="1" ht="15.75">
      <c r="A104" s="37">
        <v>1101000000</v>
      </c>
      <c r="B104" s="123">
        <v>2219</v>
      </c>
      <c r="C104" s="72" t="s">
        <v>417</v>
      </c>
      <c r="D104" s="71">
        <v>0</v>
      </c>
      <c r="E104" s="71">
        <v>2500</v>
      </c>
      <c r="F104" s="71">
        <v>0</v>
      </c>
      <c r="G104" s="253">
        <f t="shared" si="2"/>
        <v>0</v>
      </c>
    </row>
    <row r="105" spans="1:9" s="103" customFormat="1" ht="15.75">
      <c r="A105" s="37">
        <v>1045000000</v>
      </c>
      <c r="B105" s="123">
        <v>2219</v>
      </c>
      <c r="C105" s="72" t="s">
        <v>418</v>
      </c>
      <c r="D105" s="71">
        <v>2446</v>
      </c>
      <c r="E105" s="71">
        <v>2446</v>
      </c>
      <c r="F105" s="71">
        <v>22</v>
      </c>
      <c r="G105" s="253">
        <f t="shared" si="2"/>
        <v>0.8994276369582993</v>
      </c>
      <c r="I105" s="143"/>
    </row>
    <row r="106" spans="1:7" s="103" customFormat="1" ht="15.75">
      <c r="A106" s="37">
        <v>1104000000</v>
      </c>
      <c r="B106" s="123">
        <v>2219</v>
      </c>
      <c r="C106" s="72" t="s">
        <v>419</v>
      </c>
      <c r="D106" s="71">
        <v>0</v>
      </c>
      <c r="E106" s="71">
        <v>0.5</v>
      </c>
      <c r="F106" s="71">
        <v>0.5</v>
      </c>
      <c r="G106" s="253">
        <f t="shared" si="2"/>
        <v>100</v>
      </c>
    </row>
    <row r="107" spans="1:7" s="103" customFormat="1" ht="15.75">
      <c r="A107" s="37">
        <v>1039000000</v>
      </c>
      <c r="B107" s="123">
        <v>2221</v>
      </c>
      <c r="C107" s="72" t="s">
        <v>420</v>
      </c>
      <c r="D107" s="71">
        <v>240</v>
      </c>
      <c r="E107" s="71">
        <f>240+5500</f>
        <v>5740</v>
      </c>
      <c r="F107" s="71">
        <v>2847.3</v>
      </c>
      <c r="G107" s="253">
        <f t="shared" si="2"/>
        <v>49.60452961672474</v>
      </c>
    </row>
    <row r="108" spans="1:7" s="103" customFormat="1" ht="15.75">
      <c r="A108" s="21">
        <v>1003071007</v>
      </c>
      <c r="B108" s="145">
        <v>2221</v>
      </c>
      <c r="C108" s="24" t="s">
        <v>421</v>
      </c>
      <c r="D108" s="71">
        <v>40581.5</v>
      </c>
      <c r="E108" s="71">
        <v>40581.5</v>
      </c>
      <c r="F108" s="71">
        <v>13186.5</v>
      </c>
      <c r="G108" s="253">
        <f t="shared" si="2"/>
        <v>32.493870359646635</v>
      </c>
    </row>
    <row r="109" spans="1:7" s="103" customFormat="1" ht="15.75">
      <c r="A109" s="21">
        <v>1094000000</v>
      </c>
      <c r="B109" s="145">
        <v>2249</v>
      </c>
      <c r="C109" s="24" t="s">
        <v>422</v>
      </c>
      <c r="D109" s="71">
        <v>0</v>
      </c>
      <c r="E109" s="71">
        <v>508.5</v>
      </c>
      <c r="F109" s="71">
        <v>17.9</v>
      </c>
      <c r="G109" s="253">
        <f t="shared" si="2"/>
        <v>3.5201573254670597</v>
      </c>
    </row>
    <row r="110" spans="1:7" s="103" customFormat="1" ht="15.75">
      <c r="A110" s="37">
        <v>1046000000</v>
      </c>
      <c r="B110" s="123">
        <v>3111</v>
      </c>
      <c r="C110" s="72" t="s">
        <v>423</v>
      </c>
      <c r="D110" s="71">
        <v>1434.9</v>
      </c>
      <c r="E110" s="71">
        <v>1434.9</v>
      </c>
      <c r="F110" s="71">
        <v>281</v>
      </c>
      <c r="G110" s="253">
        <f t="shared" si="2"/>
        <v>19.583246219248725</v>
      </c>
    </row>
    <row r="111" spans="1:7" s="103" customFormat="1" ht="15.75">
      <c r="A111" s="37">
        <v>1047000000</v>
      </c>
      <c r="B111" s="123">
        <v>3111</v>
      </c>
      <c r="C111" s="72" t="s">
        <v>424</v>
      </c>
      <c r="D111" s="71">
        <v>4527.6</v>
      </c>
      <c r="E111" s="71">
        <v>4527.6</v>
      </c>
      <c r="F111" s="71">
        <v>1655.1</v>
      </c>
      <c r="G111" s="253">
        <f t="shared" si="2"/>
        <v>36.55579114762787</v>
      </c>
    </row>
    <row r="112" spans="1:7" s="103" customFormat="1" ht="15.75">
      <c r="A112" s="37">
        <v>1056000000</v>
      </c>
      <c r="B112" s="123">
        <v>3111</v>
      </c>
      <c r="C112" s="72" t="s">
        <v>425</v>
      </c>
      <c r="D112" s="71">
        <v>0</v>
      </c>
      <c r="E112" s="71">
        <v>427</v>
      </c>
      <c r="F112" s="71">
        <v>427</v>
      </c>
      <c r="G112" s="253">
        <f t="shared" si="2"/>
        <v>100</v>
      </c>
    </row>
    <row r="113" spans="1:7" s="103" customFormat="1" ht="15.75">
      <c r="A113" s="37">
        <v>1075000000</v>
      </c>
      <c r="B113" s="123">
        <v>3111</v>
      </c>
      <c r="C113" s="72" t="s">
        <v>426</v>
      </c>
      <c r="D113" s="71">
        <v>1653.7</v>
      </c>
      <c r="E113" s="71">
        <v>1653.7</v>
      </c>
      <c r="F113" s="71">
        <v>168</v>
      </c>
      <c r="G113" s="253">
        <f t="shared" si="2"/>
        <v>10.15903731027393</v>
      </c>
    </row>
    <row r="114" spans="1:7" s="103" customFormat="1" ht="15.75">
      <c r="A114" s="37">
        <v>1083000000</v>
      </c>
      <c r="B114" s="123">
        <v>3111</v>
      </c>
      <c r="C114" s="72" t="s">
        <v>427</v>
      </c>
      <c r="D114" s="71">
        <v>1796.9</v>
      </c>
      <c r="E114" s="71">
        <v>1796.9</v>
      </c>
      <c r="F114" s="26">
        <v>0</v>
      </c>
      <c r="G114" s="253">
        <f t="shared" si="2"/>
        <v>0</v>
      </c>
    </row>
    <row r="115" spans="1:7" s="103" customFormat="1" ht="15.75">
      <c r="A115" s="37">
        <v>1084000000</v>
      </c>
      <c r="B115" s="123">
        <v>3111</v>
      </c>
      <c r="C115" s="72" t="s">
        <v>428</v>
      </c>
      <c r="D115" s="71">
        <v>2126.4</v>
      </c>
      <c r="E115" s="71">
        <v>2126.4</v>
      </c>
      <c r="F115" s="26">
        <v>0</v>
      </c>
      <c r="G115" s="253">
        <f t="shared" si="2"/>
        <v>0</v>
      </c>
    </row>
    <row r="116" spans="1:7" s="103" customFormat="1" ht="15.75">
      <c r="A116" s="37">
        <v>1098000000</v>
      </c>
      <c r="B116" s="123">
        <v>3111</v>
      </c>
      <c r="C116" s="72" t="s">
        <v>429</v>
      </c>
      <c r="D116" s="71">
        <v>0</v>
      </c>
      <c r="E116" s="71">
        <v>3000</v>
      </c>
      <c r="F116" s="26">
        <v>1606.8</v>
      </c>
      <c r="G116" s="253">
        <f t="shared" si="2"/>
        <v>53.559999999999995</v>
      </c>
    </row>
    <row r="117" spans="1:7" s="103" customFormat="1" ht="15.75">
      <c r="A117" s="37">
        <v>1048000000</v>
      </c>
      <c r="B117" s="123">
        <v>3113</v>
      </c>
      <c r="C117" s="72" t="s">
        <v>430</v>
      </c>
      <c r="D117" s="71">
        <v>7207.3</v>
      </c>
      <c r="E117" s="71">
        <v>7207.3</v>
      </c>
      <c r="F117" s="26">
        <v>1248.4</v>
      </c>
      <c r="G117" s="253">
        <f t="shared" si="2"/>
        <v>17.321326987915032</v>
      </c>
    </row>
    <row r="118" spans="1:7" s="103" customFormat="1" ht="15.75">
      <c r="A118" s="37">
        <v>1055000000</v>
      </c>
      <c r="B118" s="123">
        <v>3113</v>
      </c>
      <c r="C118" s="72" t="s">
        <v>431</v>
      </c>
      <c r="D118" s="71">
        <v>0</v>
      </c>
      <c r="E118" s="71">
        <v>171.2</v>
      </c>
      <c r="F118" s="71">
        <v>171.1</v>
      </c>
      <c r="G118" s="253">
        <f t="shared" si="2"/>
        <v>99.94158878504673</v>
      </c>
    </row>
    <row r="119" spans="1:7" s="103" customFormat="1" ht="15.75">
      <c r="A119" s="21">
        <v>1087000000</v>
      </c>
      <c r="B119" s="145">
        <v>3231</v>
      </c>
      <c r="C119" s="24" t="s">
        <v>432</v>
      </c>
      <c r="D119" s="71">
        <v>800</v>
      </c>
      <c r="E119" s="71">
        <v>857.5</v>
      </c>
      <c r="F119" s="26">
        <v>557.1</v>
      </c>
      <c r="G119" s="253">
        <f t="shared" si="2"/>
        <v>64.96793002915452</v>
      </c>
    </row>
    <row r="120" spans="1:7" s="103" customFormat="1" ht="15.75">
      <c r="A120" s="21">
        <v>1085000000</v>
      </c>
      <c r="B120" s="145">
        <v>3231</v>
      </c>
      <c r="C120" s="24" t="s">
        <v>433</v>
      </c>
      <c r="D120" s="71">
        <v>1296.2</v>
      </c>
      <c r="E120" s="71">
        <v>1296.2</v>
      </c>
      <c r="F120" s="26">
        <v>0</v>
      </c>
      <c r="G120" s="253">
        <f t="shared" si="2"/>
        <v>0</v>
      </c>
    </row>
    <row r="121" spans="1:7" s="103" customFormat="1" ht="15.75">
      <c r="A121" s="21">
        <v>1017000000</v>
      </c>
      <c r="B121" s="145">
        <v>3313</v>
      </c>
      <c r="C121" s="24" t="s">
        <v>434</v>
      </c>
      <c r="D121" s="71">
        <v>350</v>
      </c>
      <c r="E121" s="71">
        <v>350</v>
      </c>
      <c r="F121" s="26">
        <v>54.5</v>
      </c>
      <c r="G121" s="253">
        <f t="shared" si="2"/>
        <v>15.571428571428573</v>
      </c>
    </row>
    <row r="122" spans="1:7" s="103" customFormat="1" ht="15.75">
      <c r="A122" s="21">
        <v>1078000000</v>
      </c>
      <c r="B122" s="145">
        <v>3322</v>
      </c>
      <c r="C122" s="24" t="s">
        <v>435</v>
      </c>
      <c r="D122" s="71">
        <v>1233.7</v>
      </c>
      <c r="E122" s="71">
        <v>2433.7</v>
      </c>
      <c r="F122" s="26">
        <v>243.7</v>
      </c>
      <c r="G122" s="253">
        <f t="shared" si="2"/>
        <v>10.013559600608128</v>
      </c>
    </row>
    <row r="123" spans="1:7" s="103" customFormat="1" ht="15.75">
      <c r="A123" s="21">
        <v>1079000000</v>
      </c>
      <c r="B123" s="145">
        <v>3322</v>
      </c>
      <c r="C123" s="24" t="s">
        <v>436</v>
      </c>
      <c r="D123" s="71">
        <v>13747.9</v>
      </c>
      <c r="E123" s="71">
        <v>13747.9</v>
      </c>
      <c r="F123" s="26">
        <v>309.3</v>
      </c>
      <c r="G123" s="253">
        <f t="shared" si="2"/>
        <v>2.2497981509903333</v>
      </c>
    </row>
    <row r="124" spans="1:7" s="103" customFormat="1" ht="15.75">
      <c r="A124" s="21">
        <v>1076000000</v>
      </c>
      <c r="B124" s="145">
        <v>3412</v>
      </c>
      <c r="C124" s="24" t="s">
        <v>437</v>
      </c>
      <c r="D124" s="71">
        <v>6000</v>
      </c>
      <c r="E124" s="71">
        <v>6012</v>
      </c>
      <c r="F124" s="26">
        <v>6295.2</v>
      </c>
      <c r="G124" s="253">
        <f t="shared" si="2"/>
        <v>104.71057884231536</v>
      </c>
    </row>
    <row r="125" spans="1:7" s="103" customFormat="1" ht="15.75">
      <c r="A125" s="21">
        <v>1082000000</v>
      </c>
      <c r="B125" s="145">
        <v>3412</v>
      </c>
      <c r="C125" s="24" t="s">
        <v>438</v>
      </c>
      <c r="D125" s="71">
        <v>4000</v>
      </c>
      <c r="E125" s="71">
        <v>9484</v>
      </c>
      <c r="F125" s="26">
        <v>273.1</v>
      </c>
      <c r="G125" s="253">
        <f t="shared" si="2"/>
        <v>2.879586672290173</v>
      </c>
    </row>
    <row r="126" spans="1:7" s="103" customFormat="1" ht="15.75">
      <c r="A126" s="21">
        <v>1063000000</v>
      </c>
      <c r="B126" s="145">
        <v>3421</v>
      </c>
      <c r="C126" s="24" t="s">
        <v>439</v>
      </c>
      <c r="D126" s="71">
        <v>600</v>
      </c>
      <c r="E126" s="71">
        <v>1592</v>
      </c>
      <c r="F126" s="26">
        <v>41.1</v>
      </c>
      <c r="G126" s="253">
        <f t="shared" si="2"/>
        <v>2.5816582914572868</v>
      </c>
    </row>
    <row r="127" spans="1:7" s="103" customFormat="1" ht="15.75">
      <c r="A127" s="21">
        <v>1080000000</v>
      </c>
      <c r="B127" s="145">
        <v>3421</v>
      </c>
      <c r="C127" s="24" t="s">
        <v>440</v>
      </c>
      <c r="D127" s="71">
        <v>0</v>
      </c>
      <c r="E127" s="71">
        <v>1045.5</v>
      </c>
      <c r="F127" s="26">
        <v>1045.4</v>
      </c>
      <c r="G127" s="253">
        <f t="shared" si="2"/>
        <v>99.99043519846964</v>
      </c>
    </row>
    <row r="128" spans="1:7" s="103" customFormat="1" ht="15.75">
      <c r="A128" s="21">
        <v>1073000000</v>
      </c>
      <c r="B128" s="145">
        <v>3613</v>
      </c>
      <c r="C128" s="24" t="s">
        <v>441</v>
      </c>
      <c r="D128" s="71">
        <v>0</v>
      </c>
      <c r="E128" s="71">
        <v>1050.8</v>
      </c>
      <c r="F128" s="26">
        <v>992.7</v>
      </c>
      <c r="G128" s="253">
        <f t="shared" si="2"/>
        <v>94.47087933003426</v>
      </c>
    </row>
    <row r="129" spans="1:7" s="103" customFormat="1" ht="15.75">
      <c r="A129" s="21">
        <v>1074000000</v>
      </c>
      <c r="B129" s="145">
        <v>3613</v>
      </c>
      <c r="C129" s="24" t="s">
        <v>442</v>
      </c>
      <c r="D129" s="71">
        <v>0</v>
      </c>
      <c r="E129" s="71">
        <v>450.6</v>
      </c>
      <c r="F129" s="26">
        <v>450.5</v>
      </c>
      <c r="G129" s="253">
        <f t="shared" si="2"/>
        <v>99.97780736795383</v>
      </c>
    </row>
    <row r="130" spans="1:7" s="103" customFormat="1" ht="15.75">
      <c r="A130" s="37">
        <v>1102000000</v>
      </c>
      <c r="B130" s="123">
        <v>3613</v>
      </c>
      <c r="C130" s="72" t="s">
        <v>443</v>
      </c>
      <c r="D130" s="71">
        <v>0</v>
      </c>
      <c r="E130" s="71">
        <v>1980</v>
      </c>
      <c r="F130" s="71">
        <v>0</v>
      </c>
      <c r="G130" s="253">
        <f t="shared" si="2"/>
        <v>0</v>
      </c>
    </row>
    <row r="131" spans="1:7" s="103" customFormat="1" ht="15.75">
      <c r="A131" s="21">
        <v>1088000000</v>
      </c>
      <c r="B131" s="145">
        <v>3631</v>
      </c>
      <c r="C131" s="24" t="s">
        <v>444</v>
      </c>
      <c r="D131" s="71">
        <v>1000</v>
      </c>
      <c r="E131" s="71">
        <v>1000</v>
      </c>
      <c r="F131" s="26">
        <v>873.6</v>
      </c>
      <c r="G131" s="253">
        <f t="shared" si="2"/>
        <v>87.36</v>
      </c>
    </row>
    <row r="132" spans="1:7" s="103" customFormat="1" ht="15.75">
      <c r="A132" s="21">
        <v>1089000000</v>
      </c>
      <c r="B132" s="145">
        <v>3631</v>
      </c>
      <c r="C132" s="24" t="s">
        <v>445</v>
      </c>
      <c r="D132" s="71">
        <v>1000</v>
      </c>
      <c r="E132" s="71">
        <v>1000</v>
      </c>
      <c r="F132" s="26">
        <v>0</v>
      </c>
      <c r="G132" s="253">
        <f t="shared" si="2"/>
        <v>0</v>
      </c>
    </row>
    <row r="133" spans="1:7" s="103" customFormat="1" ht="15.75">
      <c r="A133" s="37">
        <v>1016092001</v>
      </c>
      <c r="B133" s="123">
        <v>3635</v>
      </c>
      <c r="C133" s="72" t="s">
        <v>446</v>
      </c>
      <c r="D133" s="71">
        <v>518</v>
      </c>
      <c r="E133" s="71">
        <v>518</v>
      </c>
      <c r="F133" s="71">
        <v>0</v>
      </c>
      <c r="G133" s="253">
        <f t="shared" si="2"/>
        <v>0</v>
      </c>
    </row>
    <row r="134" spans="1:7" s="103" customFormat="1" ht="15.75">
      <c r="A134" s="37">
        <v>1091000000</v>
      </c>
      <c r="B134" s="123">
        <v>3744</v>
      </c>
      <c r="C134" s="72" t="s">
        <v>447</v>
      </c>
      <c r="D134" s="71">
        <v>1185.7</v>
      </c>
      <c r="E134" s="71">
        <v>1185.7</v>
      </c>
      <c r="F134" s="71">
        <v>0</v>
      </c>
      <c r="G134" s="253">
        <f t="shared" si="2"/>
        <v>0</v>
      </c>
    </row>
    <row r="135" spans="1:7" s="103" customFormat="1" ht="15.75">
      <c r="A135" s="37">
        <v>1069000000</v>
      </c>
      <c r="B135" s="123">
        <v>3745</v>
      </c>
      <c r="C135" s="72" t="s">
        <v>448</v>
      </c>
      <c r="D135" s="71">
        <v>2850.5</v>
      </c>
      <c r="E135" s="71">
        <v>2850.5</v>
      </c>
      <c r="F135" s="71">
        <v>39.9</v>
      </c>
      <c r="G135" s="253">
        <f t="shared" si="2"/>
        <v>1.3997544290475354</v>
      </c>
    </row>
    <row r="136" spans="1:7" s="103" customFormat="1" ht="15.75">
      <c r="A136" s="37">
        <v>1070000000</v>
      </c>
      <c r="B136" s="123">
        <v>3745</v>
      </c>
      <c r="C136" s="72" t="s">
        <v>449</v>
      </c>
      <c r="D136" s="71">
        <v>291.9</v>
      </c>
      <c r="E136" s="71">
        <v>291.9</v>
      </c>
      <c r="F136" s="71">
        <v>191.3</v>
      </c>
      <c r="G136" s="253">
        <f t="shared" si="2"/>
        <v>65.5361425145598</v>
      </c>
    </row>
    <row r="137" spans="1:7" s="103" customFormat="1" ht="15.75">
      <c r="A137" s="37">
        <v>1071000000</v>
      </c>
      <c r="B137" s="123">
        <v>3745</v>
      </c>
      <c r="C137" s="72" t="s">
        <v>450</v>
      </c>
      <c r="D137" s="71">
        <v>371.5</v>
      </c>
      <c r="E137" s="71">
        <v>371.5</v>
      </c>
      <c r="F137" s="71">
        <v>24.2</v>
      </c>
      <c r="G137" s="253">
        <f t="shared" si="2"/>
        <v>6.5141318977119775</v>
      </c>
    </row>
    <row r="138" spans="1:7" s="103" customFormat="1" ht="15.75">
      <c r="A138" s="37">
        <v>1095000000</v>
      </c>
      <c r="B138" s="123">
        <v>3745</v>
      </c>
      <c r="C138" s="72" t="s">
        <v>451</v>
      </c>
      <c r="D138" s="71">
        <v>0</v>
      </c>
      <c r="E138" s="71">
        <v>3238</v>
      </c>
      <c r="F138" s="71">
        <v>525.9</v>
      </c>
      <c r="G138" s="253">
        <f t="shared" si="2"/>
        <v>16.24150710315009</v>
      </c>
    </row>
    <row r="139" spans="1:7" s="103" customFormat="1" ht="15.75">
      <c r="A139" s="37">
        <v>1099000000</v>
      </c>
      <c r="B139" s="123">
        <v>3745</v>
      </c>
      <c r="C139" s="72" t="s">
        <v>452</v>
      </c>
      <c r="D139" s="71">
        <v>0</v>
      </c>
      <c r="E139" s="71">
        <v>700</v>
      </c>
      <c r="F139" s="26">
        <v>218</v>
      </c>
      <c r="G139" s="253">
        <f t="shared" si="2"/>
        <v>31.142857142857146</v>
      </c>
    </row>
    <row r="140" spans="1:7" s="103" customFormat="1" ht="15.75">
      <c r="A140" s="37">
        <v>1041000000</v>
      </c>
      <c r="B140" s="123">
        <v>4349</v>
      </c>
      <c r="C140" s="72" t="s">
        <v>453</v>
      </c>
      <c r="D140" s="71">
        <v>0</v>
      </c>
      <c r="E140" s="71">
        <v>17.5</v>
      </c>
      <c r="F140" s="26">
        <v>4.5</v>
      </c>
      <c r="G140" s="253">
        <f t="shared" si="2"/>
        <v>25.71428571428571</v>
      </c>
    </row>
    <row r="141" spans="1:7" s="103" customFormat="1" ht="15.75">
      <c r="A141" s="37">
        <v>1097000000</v>
      </c>
      <c r="B141" s="123">
        <v>4349</v>
      </c>
      <c r="C141" s="72" t="s">
        <v>453</v>
      </c>
      <c r="D141" s="71">
        <v>0</v>
      </c>
      <c r="E141" s="71">
        <v>400</v>
      </c>
      <c r="F141" s="26">
        <v>54</v>
      </c>
      <c r="G141" s="253">
        <f t="shared" si="2"/>
        <v>13.5</v>
      </c>
    </row>
    <row r="142" spans="1:7" s="103" customFormat="1" ht="15.75">
      <c r="A142" s="37">
        <v>1103000000</v>
      </c>
      <c r="B142" s="123">
        <v>4357</v>
      </c>
      <c r="C142" s="72" t="s">
        <v>454</v>
      </c>
      <c r="D142" s="71">
        <v>0</v>
      </c>
      <c r="E142" s="71">
        <v>1000</v>
      </c>
      <c r="F142" s="71">
        <v>0</v>
      </c>
      <c r="G142" s="253">
        <f t="shared" si="2"/>
        <v>0</v>
      </c>
    </row>
    <row r="143" spans="1:7" s="103" customFormat="1" ht="15.75">
      <c r="A143" s="37">
        <v>1008010025</v>
      </c>
      <c r="B143" s="123">
        <v>4374</v>
      </c>
      <c r="C143" s="72" t="s">
        <v>455</v>
      </c>
      <c r="D143" s="71">
        <v>23000</v>
      </c>
      <c r="E143" s="71">
        <v>0</v>
      </c>
      <c r="F143" s="71">
        <v>0</v>
      </c>
      <c r="G143" s="253" t="e">
        <f t="shared" si="2"/>
        <v>#DIV/0!</v>
      </c>
    </row>
    <row r="144" spans="1:7" s="103" customFormat="1" ht="15.75">
      <c r="A144" s="37">
        <v>1093000000</v>
      </c>
      <c r="B144" s="123">
        <v>5311</v>
      </c>
      <c r="C144" s="72" t="s">
        <v>456</v>
      </c>
      <c r="D144" s="71">
        <v>0</v>
      </c>
      <c r="E144" s="71">
        <v>5709.7</v>
      </c>
      <c r="F144" s="71">
        <v>0</v>
      </c>
      <c r="G144" s="253">
        <f t="shared" si="2"/>
        <v>0</v>
      </c>
    </row>
    <row r="145" spans="1:7" s="103" customFormat="1" ht="15.75">
      <c r="A145" s="37">
        <v>1092000000</v>
      </c>
      <c r="B145" s="123">
        <v>6171</v>
      </c>
      <c r="C145" s="72" t="s">
        <v>457</v>
      </c>
      <c r="D145" s="71">
        <v>3812.9</v>
      </c>
      <c r="E145" s="71">
        <v>3812.9</v>
      </c>
      <c r="F145" s="71">
        <v>0</v>
      </c>
      <c r="G145" s="253">
        <f t="shared" si="2"/>
        <v>0</v>
      </c>
    </row>
    <row r="146" spans="1:7" s="103" customFormat="1" ht="15.75">
      <c r="A146" s="37"/>
      <c r="B146" s="123"/>
      <c r="C146" s="72"/>
      <c r="D146" s="71"/>
      <c r="E146" s="71"/>
      <c r="F146" s="71"/>
      <c r="G146" s="253"/>
    </row>
    <row r="147" spans="1:7" s="109" customFormat="1" ht="16.5" customHeight="1">
      <c r="A147" s="55"/>
      <c r="B147" s="146"/>
      <c r="C147" s="54" t="s">
        <v>458</v>
      </c>
      <c r="D147" s="147">
        <f>SUM(D92:D146)</f>
        <v>135941.49999999997</v>
      </c>
      <c r="E147" s="147">
        <f>SUM(E92:E146)</f>
        <v>154826.3</v>
      </c>
      <c r="F147" s="147">
        <f>SUM(F92:F146)</f>
        <v>46323.69999999999</v>
      </c>
      <c r="G147" s="253">
        <f t="shared" si="2"/>
        <v>29.919787529638047</v>
      </c>
    </row>
    <row r="148" spans="1:7" s="109" customFormat="1" ht="16.5" customHeight="1" hidden="1">
      <c r="A148" s="55"/>
      <c r="B148" s="146"/>
      <c r="C148" s="54" t="s">
        <v>459</v>
      </c>
      <c r="D148" s="147" t="e">
        <f>SUM(#REF!+#REF!+#REF!+#REF!)</f>
        <v>#REF!</v>
      </c>
      <c r="E148" s="147" t="e">
        <f>SUM(#REF!+92+#REF!+#REF!)</f>
        <v>#REF!</v>
      </c>
      <c r="F148" s="147" t="e">
        <f>SUM(#REF!+#REF!+#REF!+#REF!)</f>
        <v>#REF!</v>
      </c>
      <c r="G148" s="253" t="e">
        <f>(#REF!/E148)*100</f>
        <v>#REF!</v>
      </c>
    </row>
    <row r="149" spans="1:7" s="103" customFormat="1" ht="15.75" customHeight="1" thickBot="1">
      <c r="A149" s="37"/>
      <c r="B149" s="123"/>
      <c r="C149" s="72"/>
      <c r="D149" s="71"/>
      <c r="E149" s="71"/>
      <c r="F149" s="71"/>
      <c r="G149" s="253"/>
    </row>
    <row r="150" spans="1:7" s="103" customFormat="1" ht="12.75" customHeight="1" hidden="1" thickBot="1">
      <c r="A150" s="148"/>
      <c r="B150" s="149"/>
      <c r="C150" s="150"/>
      <c r="D150" s="151"/>
      <c r="E150" s="151"/>
      <c r="F150" s="151"/>
      <c r="G150" s="260"/>
    </row>
    <row r="151" spans="1:7" s="98" customFormat="1" ht="18.75" customHeight="1" thickBot="1" thickTop="1">
      <c r="A151" s="152"/>
      <c r="B151" s="130"/>
      <c r="C151" s="153" t="s">
        <v>460</v>
      </c>
      <c r="D151" s="132">
        <f>SUM(D89)</f>
        <v>223726.5</v>
      </c>
      <c r="E151" s="132">
        <f>SUM(E89)</f>
        <v>244439.1</v>
      </c>
      <c r="F151" s="132">
        <f>SUM(F89)</f>
        <v>96825.80000000003</v>
      </c>
      <c r="G151" s="255">
        <f>(F151/E151)*100</f>
        <v>39.6114205951503</v>
      </c>
    </row>
    <row r="152" spans="1:7" s="103" customFormat="1" ht="16.5" customHeight="1">
      <c r="A152" s="133"/>
      <c r="B152" s="154"/>
      <c r="C152" s="133"/>
      <c r="D152" s="135"/>
      <c r="E152" s="155"/>
      <c r="F152" s="107"/>
      <c r="G152" s="261"/>
    </row>
    <row r="153" spans="1:7" s="98" customFormat="1" ht="12.75" customHeight="1" hidden="1">
      <c r="A153" s="97"/>
      <c r="B153" s="100"/>
      <c r="C153" s="133"/>
      <c r="D153" s="135"/>
      <c r="E153" s="135"/>
      <c r="F153" s="135"/>
      <c r="G153" s="256"/>
    </row>
    <row r="154" spans="1:7" s="98" customFormat="1" ht="12.75" customHeight="1" hidden="1">
      <c r="A154" s="97"/>
      <c r="B154" s="100"/>
      <c r="C154" s="133"/>
      <c r="D154" s="135"/>
      <c r="E154" s="135"/>
      <c r="F154" s="135"/>
      <c r="G154" s="256"/>
    </row>
    <row r="155" spans="1:7" s="98" customFormat="1" ht="12.75" customHeight="1" hidden="1">
      <c r="A155" s="97"/>
      <c r="B155" s="100"/>
      <c r="C155" s="133"/>
      <c r="D155" s="135"/>
      <c r="E155" s="135"/>
      <c r="F155" s="135"/>
      <c r="G155" s="256"/>
    </row>
    <row r="156" spans="1:7" s="98" customFormat="1" ht="12.75" customHeight="1" hidden="1">
      <c r="A156" s="97"/>
      <c r="B156" s="100"/>
      <c r="C156" s="133"/>
      <c r="D156" s="135"/>
      <c r="E156" s="135"/>
      <c r="F156" s="135"/>
      <c r="G156" s="256"/>
    </row>
    <row r="157" spans="1:7" s="98" customFormat="1" ht="12.75" customHeight="1" hidden="1">
      <c r="A157" s="97"/>
      <c r="B157" s="100"/>
      <c r="C157" s="133"/>
      <c r="D157" s="135"/>
      <c r="E157" s="135"/>
      <c r="F157" s="135"/>
      <c r="G157" s="256"/>
    </row>
    <row r="158" spans="1:7" s="98" customFormat="1" ht="12.75" customHeight="1" hidden="1">
      <c r="A158" s="97"/>
      <c r="B158" s="100"/>
      <c r="C158" s="133"/>
      <c r="D158" s="135"/>
      <c r="E158" s="135"/>
      <c r="F158" s="135"/>
      <c r="G158" s="256"/>
    </row>
    <row r="159" spans="1:7" s="98" customFormat="1" ht="15.75" customHeight="1" thickBot="1">
      <c r="A159" s="97"/>
      <c r="B159" s="100"/>
      <c r="C159" s="133"/>
      <c r="D159" s="135"/>
      <c r="E159" s="114"/>
      <c r="F159" s="114"/>
      <c r="G159" s="262"/>
    </row>
    <row r="160" spans="1:7" s="98" customFormat="1" ht="15.75">
      <c r="A160" s="244" t="s">
        <v>25</v>
      </c>
      <c r="B160" s="245" t="s">
        <v>26</v>
      </c>
      <c r="C160" s="244" t="s">
        <v>28</v>
      </c>
      <c r="D160" s="244" t="s">
        <v>29</v>
      </c>
      <c r="E160" s="244" t="s">
        <v>29</v>
      </c>
      <c r="F160" s="210" t="s">
        <v>8</v>
      </c>
      <c r="G160" s="257" t="s">
        <v>333</v>
      </c>
    </row>
    <row r="161" spans="1:7" s="98" customFormat="1" ht="15.75" customHeight="1" thickBot="1">
      <c r="A161" s="246"/>
      <c r="B161" s="247"/>
      <c r="C161" s="248"/>
      <c r="D161" s="249" t="s">
        <v>31</v>
      </c>
      <c r="E161" s="249" t="s">
        <v>32</v>
      </c>
      <c r="F161" s="214" t="s">
        <v>33</v>
      </c>
      <c r="G161" s="258" t="s">
        <v>334</v>
      </c>
    </row>
    <row r="162" spans="1:7" s="98" customFormat="1" ht="16.5" customHeight="1" thickTop="1">
      <c r="A162" s="118">
        <v>30</v>
      </c>
      <c r="B162" s="118"/>
      <c r="C162" s="55" t="s">
        <v>141</v>
      </c>
      <c r="D162" s="57"/>
      <c r="E162" s="57"/>
      <c r="F162" s="57"/>
      <c r="G162" s="259"/>
    </row>
    <row r="163" spans="1:7" s="98" customFormat="1" ht="16.5" customHeight="1">
      <c r="A163" s="156">
        <v>31</v>
      </c>
      <c r="B163" s="156"/>
      <c r="C163" s="55"/>
      <c r="D163" s="71"/>
      <c r="E163" s="71"/>
      <c r="F163" s="71"/>
      <c r="G163" s="253"/>
    </row>
    <row r="164" spans="1:7" s="98" customFormat="1" ht="15">
      <c r="A164" s="37"/>
      <c r="B164" s="157">
        <v>3341</v>
      </c>
      <c r="C164" s="97" t="s">
        <v>461</v>
      </c>
      <c r="D164" s="71">
        <v>30</v>
      </c>
      <c r="E164" s="71">
        <v>30</v>
      </c>
      <c r="F164" s="71">
        <v>0</v>
      </c>
      <c r="G164" s="253">
        <f aca="true" t="shared" si="3" ref="G164:G175">(F164/E164)*100</f>
        <v>0</v>
      </c>
    </row>
    <row r="165" spans="1:7" s="98" customFormat="1" ht="15.75" customHeight="1">
      <c r="A165" s="37"/>
      <c r="B165" s="157">
        <v>3349</v>
      </c>
      <c r="C165" s="72" t="s">
        <v>462</v>
      </c>
      <c r="D165" s="71">
        <v>760</v>
      </c>
      <c r="E165" s="71">
        <v>760</v>
      </c>
      <c r="F165" s="71">
        <v>429.2</v>
      </c>
      <c r="G165" s="253">
        <f t="shared" si="3"/>
        <v>56.47368421052631</v>
      </c>
    </row>
    <row r="166" spans="1:7" s="98" customFormat="1" ht="15.75" customHeight="1">
      <c r="A166" s="37"/>
      <c r="B166" s="157">
        <v>5212</v>
      </c>
      <c r="C166" s="37" t="s">
        <v>463</v>
      </c>
      <c r="D166" s="158">
        <v>20</v>
      </c>
      <c r="E166" s="158">
        <v>20</v>
      </c>
      <c r="F166" s="71">
        <v>0</v>
      </c>
      <c r="G166" s="253">
        <f t="shared" si="3"/>
        <v>0</v>
      </c>
    </row>
    <row r="167" spans="1:7" s="98" customFormat="1" ht="15.75" customHeight="1">
      <c r="A167" s="37"/>
      <c r="B167" s="157">
        <v>5279</v>
      </c>
      <c r="C167" s="37" t="s">
        <v>464</v>
      </c>
      <c r="D167" s="158">
        <v>50</v>
      </c>
      <c r="E167" s="158">
        <v>50</v>
      </c>
      <c r="F167" s="71">
        <v>0</v>
      </c>
      <c r="G167" s="253">
        <f t="shared" si="3"/>
        <v>0</v>
      </c>
    </row>
    <row r="168" spans="1:7" s="98" customFormat="1" ht="15">
      <c r="A168" s="37"/>
      <c r="B168" s="157">
        <v>5512</v>
      </c>
      <c r="C168" s="97" t="s">
        <v>465</v>
      </c>
      <c r="D168" s="71">
        <v>1939</v>
      </c>
      <c r="E168" s="71">
        <v>1939</v>
      </c>
      <c r="F168" s="71">
        <v>1217.4</v>
      </c>
      <c r="G168" s="253">
        <f t="shared" si="3"/>
        <v>62.784940691077885</v>
      </c>
    </row>
    <row r="169" spans="1:7" s="98" customFormat="1" ht="15.75" customHeight="1">
      <c r="A169" s="37"/>
      <c r="B169" s="157">
        <v>6112</v>
      </c>
      <c r="C169" s="72" t="s">
        <v>466</v>
      </c>
      <c r="D169" s="71">
        <v>4921</v>
      </c>
      <c r="E169" s="71">
        <v>4921</v>
      </c>
      <c r="F169" s="71">
        <v>3165.2</v>
      </c>
      <c r="G169" s="253">
        <f t="shared" si="3"/>
        <v>64.3202601097338</v>
      </c>
    </row>
    <row r="170" spans="1:7" s="98" customFormat="1" ht="15.75" customHeight="1" hidden="1">
      <c r="A170" s="37"/>
      <c r="B170" s="157">
        <v>6114</v>
      </c>
      <c r="C170" s="72" t="s">
        <v>467</v>
      </c>
      <c r="D170" s="71">
        <v>0</v>
      </c>
      <c r="E170" s="71">
        <v>0</v>
      </c>
      <c r="F170" s="71"/>
      <c r="G170" s="253" t="e">
        <f t="shared" si="3"/>
        <v>#DIV/0!</v>
      </c>
    </row>
    <row r="171" spans="1:7" s="98" customFormat="1" ht="15.75" customHeight="1" hidden="1">
      <c r="A171" s="37"/>
      <c r="B171" s="157">
        <v>6115</v>
      </c>
      <c r="C171" s="72" t="s">
        <v>468</v>
      </c>
      <c r="D171" s="71">
        <v>0</v>
      </c>
      <c r="E171" s="71"/>
      <c r="F171" s="71"/>
      <c r="G171" s="253" t="e">
        <f t="shared" si="3"/>
        <v>#DIV/0!</v>
      </c>
    </row>
    <row r="172" spans="1:7" s="98" customFormat="1" ht="15.75" customHeight="1">
      <c r="A172" s="37"/>
      <c r="B172" s="157">
        <v>6117</v>
      </c>
      <c r="C172" s="72" t="s">
        <v>469</v>
      </c>
      <c r="D172" s="71">
        <v>0</v>
      </c>
      <c r="E172" s="71">
        <v>521</v>
      </c>
      <c r="F172" s="71">
        <v>400.5</v>
      </c>
      <c r="G172" s="253">
        <f t="shared" si="3"/>
        <v>76.87140115163147</v>
      </c>
    </row>
    <row r="173" spans="1:7" s="98" customFormat="1" ht="15.75" customHeight="1" hidden="1">
      <c r="A173" s="37"/>
      <c r="B173" s="157">
        <v>6118</v>
      </c>
      <c r="C173" s="72" t="s">
        <v>470</v>
      </c>
      <c r="D173" s="158">
        <v>0</v>
      </c>
      <c r="E173" s="158">
        <v>0</v>
      </c>
      <c r="F173" s="71"/>
      <c r="G173" s="253" t="e">
        <f t="shared" si="3"/>
        <v>#DIV/0!</v>
      </c>
    </row>
    <row r="174" spans="1:7" s="98" customFormat="1" ht="15.75" customHeight="1" hidden="1">
      <c r="A174" s="37"/>
      <c r="B174" s="157">
        <v>6149</v>
      </c>
      <c r="C174" s="72" t="s">
        <v>471</v>
      </c>
      <c r="D174" s="158">
        <v>0</v>
      </c>
      <c r="E174" s="158">
        <v>0</v>
      </c>
      <c r="F174" s="71"/>
      <c r="G174" s="253" t="e">
        <f t="shared" si="3"/>
        <v>#DIV/0!</v>
      </c>
    </row>
    <row r="175" spans="1:7" s="98" customFormat="1" ht="17.25" customHeight="1">
      <c r="A175" s="157" t="s">
        <v>472</v>
      </c>
      <c r="B175" s="157">
        <v>6171</v>
      </c>
      <c r="C175" s="72" t="s">
        <v>473</v>
      </c>
      <c r="D175" s="71">
        <f>105832+200</f>
        <v>106032</v>
      </c>
      <c r="E175" s="71">
        <v>111976.1</v>
      </c>
      <c r="F175" s="71">
        <v>60534.8</v>
      </c>
      <c r="G175" s="253">
        <f t="shared" si="3"/>
        <v>54.060464688446906</v>
      </c>
    </row>
    <row r="176" spans="1:7" s="98" customFormat="1" ht="15.75" customHeight="1" thickBot="1">
      <c r="A176" s="159"/>
      <c r="B176" s="160"/>
      <c r="C176" s="161"/>
      <c r="D176" s="158"/>
      <c r="E176" s="158"/>
      <c r="F176" s="158"/>
      <c r="G176" s="263"/>
    </row>
    <row r="177" spans="1:7" s="98" customFormat="1" ht="18.75" customHeight="1" thickBot="1" thickTop="1">
      <c r="A177" s="152"/>
      <c r="B177" s="162"/>
      <c r="C177" s="163" t="s">
        <v>474</v>
      </c>
      <c r="D177" s="132">
        <f>SUM(D164:D176)</f>
        <v>113752</v>
      </c>
      <c r="E177" s="132">
        <f>SUM(E164:E176)</f>
        <v>120217.1</v>
      </c>
      <c r="F177" s="132">
        <f>SUM(F164:F176)</f>
        <v>65747.1</v>
      </c>
      <c r="G177" s="255">
        <f>(F177/E177)*100</f>
        <v>54.69030612117578</v>
      </c>
    </row>
    <row r="178" spans="1:7" s="98" customFormat="1" ht="15.75" customHeight="1">
      <c r="A178" s="97"/>
      <c r="B178" s="100"/>
      <c r="C178" s="133"/>
      <c r="D178" s="135"/>
      <c r="E178" s="164"/>
      <c r="F178" s="135"/>
      <c r="G178" s="256"/>
    </row>
    <row r="179" spans="1:7" s="98" customFormat="1" ht="12.75" customHeight="1" hidden="1">
      <c r="A179" s="97"/>
      <c r="B179" s="100"/>
      <c r="C179" s="133"/>
      <c r="D179" s="135"/>
      <c r="E179" s="135"/>
      <c r="F179" s="135"/>
      <c r="G179" s="256"/>
    </row>
    <row r="180" spans="1:7" s="98" customFormat="1" ht="12.75" customHeight="1" hidden="1">
      <c r="A180" s="97"/>
      <c r="B180" s="100"/>
      <c r="C180" s="133"/>
      <c r="D180" s="135"/>
      <c r="E180" s="135"/>
      <c r="F180" s="135"/>
      <c r="G180" s="256"/>
    </row>
    <row r="181" spans="1:7" s="98" customFormat="1" ht="12.75" customHeight="1" hidden="1">
      <c r="A181" s="97"/>
      <c r="B181" s="100"/>
      <c r="C181" s="133"/>
      <c r="D181" s="135"/>
      <c r="E181" s="135"/>
      <c r="F181" s="135"/>
      <c r="G181" s="256"/>
    </row>
    <row r="182" spans="1:7" s="98" customFormat="1" ht="12.75" customHeight="1" hidden="1">
      <c r="A182" s="97"/>
      <c r="B182" s="100"/>
      <c r="C182" s="133"/>
      <c r="D182" s="135"/>
      <c r="E182" s="135"/>
      <c r="F182" s="135"/>
      <c r="G182" s="256"/>
    </row>
    <row r="183" spans="1:7" s="98" customFormat="1" ht="15.75" customHeight="1" thickBot="1">
      <c r="A183" s="97"/>
      <c r="B183" s="100"/>
      <c r="C183" s="133"/>
      <c r="D183" s="135"/>
      <c r="E183" s="135"/>
      <c r="F183" s="135"/>
      <c r="G183" s="256"/>
    </row>
    <row r="184" spans="1:7" s="98" customFormat="1" ht="15.75">
      <c r="A184" s="244" t="s">
        <v>25</v>
      </c>
      <c r="B184" s="245" t="s">
        <v>26</v>
      </c>
      <c r="C184" s="244" t="s">
        <v>28</v>
      </c>
      <c r="D184" s="244" t="s">
        <v>29</v>
      </c>
      <c r="E184" s="244" t="s">
        <v>29</v>
      </c>
      <c r="F184" s="210" t="s">
        <v>8</v>
      </c>
      <c r="G184" s="257" t="s">
        <v>333</v>
      </c>
    </row>
    <row r="185" spans="1:7" s="98" customFormat="1" ht="15.75" customHeight="1" thickBot="1">
      <c r="A185" s="246"/>
      <c r="B185" s="247"/>
      <c r="C185" s="248"/>
      <c r="D185" s="249" t="s">
        <v>31</v>
      </c>
      <c r="E185" s="249" t="s">
        <v>32</v>
      </c>
      <c r="F185" s="214" t="s">
        <v>33</v>
      </c>
      <c r="G185" s="258" t="s">
        <v>334</v>
      </c>
    </row>
    <row r="186" spans="1:7" s="98" customFormat="1" ht="16.5" thickTop="1">
      <c r="A186" s="118">
        <v>50</v>
      </c>
      <c r="B186" s="119"/>
      <c r="C186" s="120" t="s">
        <v>173</v>
      </c>
      <c r="D186" s="57"/>
      <c r="E186" s="57"/>
      <c r="F186" s="57"/>
      <c r="G186" s="259"/>
    </row>
    <row r="187" spans="1:7" s="98" customFormat="1" ht="14.25" customHeight="1">
      <c r="A187" s="118"/>
      <c r="B187" s="119"/>
      <c r="C187" s="120"/>
      <c r="D187" s="57"/>
      <c r="E187" s="57"/>
      <c r="F187" s="57"/>
      <c r="G187" s="259"/>
    </row>
    <row r="188" spans="1:7" s="98" customFormat="1" ht="15">
      <c r="A188" s="37"/>
      <c r="B188" s="123">
        <v>3541</v>
      </c>
      <c r="C188" s="37" t="s">
        <v>475</v>
      </c>
      <c r="D188" s="22">
        <v>400</v>
      </c>
      <c r="E188" s="22">
        <v>400</v>
      </c>
      <c r="F188" s="22">
        <v>300</v>
      </c>
      <c r="G188" s="253">
        <f aca="true" t="shared" si="4" ref="G188:G205">(F188/E188)*100</f>
        <v>75</v>
      </c>
    </row>
    <row r="189" spans="1:7" s="98" customFormat="1" ht="15">
      <c r="A189" s="37"/>
      <c r="B189" s="123">
        <v>3599</v>
      </c>
      <c r="C189" s="37" t="s">
        <v>476</v>
      </c>
      <c r="D189" s="22">
        <v>5</v>
      </c>
      <c r="E189" s="22">
        <v>5</v>
      </c>
      <c r="F189" s="22">
        <v>3.3</v>
      </c>
      <c r="G189" s="253">
        <f t="shared" si="4"/>
        <v>65.99999999999999</v>
      </c>
    </row>
    <row r="190" spans="1:7" s="98" customFormat="1" ht="15" hidden="1">
      <c r="A190" s="37"/>
      <c r="B190" s="123">
        <v>4193</v>
      </c>
      <c r="C190" s="37" t="s">
        <v>477</v>
      </c>
      <c r="D190" s="22"/>
      <c r="E190" s="22"/>
      <c r="F190" s="22"/>
      <c r="G190" s="253" t="e">
        <f t="shared" si="4"/>
        <v>#DIV/0!</v>
      </c>
    </row>
    <row r="191" spans="1:7" s="98" customFormat="1" ht="15">
      <c r="A191" s="165"/>
      <c r="B191" s="123">
        <v>4329</v>
      </c>
      <c r="C191" s="37" t="s">
        <v>478</v>
      </c>
      <c r="D191" s="22">
        <v>40</v>
      </c>
      <c r="E191" s="22">
        <v>40</v>
      </c>
      <c r="F191" s="22">
        <v>40</v>
      </c>
      <c r="G191" s="253">
        <f t="shared" si="4"/>
        <v>100</v>
      </c>
    </row>
    <row r="192" spans="1:7" s="98" customFormat="1" ht="15">
      <c r="A192" s="37"/>
      <c r="B192" s="123">
        <v>4333</v>
      </c>
      <c r="C192" s="37" t="s">
        <v>479</v>
      </c>
      <c r="D192" s="22">
        <v>150</v>
      </c>
      <c r="E192" s="22">
        <v>150</v>
      </c>
      <c r="F192" s="22">
        <v>112.5</v>
      </c>
      <c r="G192" s="253">
        <f t="shared" si="4"/>
        <v>75</v>
      </c>
    </row>
    <row r="193" spans="1:7" s="98" customFormat="1" ht="15" customHeight="1">
      <c r="A193" s="37"/>
      <c r="B193" s="123">
        <v>4339</v>
      </c>
      <c r="C193" s="37" t="s">
        <v>480</v>
      </c>
      <c r="D193" s="22">
        <v>0</v>
      </c>
      <c r="E193" s="22">
        <v>3016.3</v>
      </c>
      <c r="F193" s="22">
        <v>841.6</v>
      </c>
      <c r="G193" s="253">
        <f t="shared" si="4"/>
        <v>27.90173391240924</v>
      </c>
    </row>
    <row r="194" spans="1:7" s="98" customFormat="1" ht="15">
      <c r="A194" s="37"/>
      <c r="B194" s="123">
        <v>4342</v>
      </c>
      <c r="C194" s="37" t="s">
        <v>481</v>
      </c>
      <c r="D194" s="22">
        <v>20</v>
      </c>
      <c r="E194" s="22">
        <v>20</v>
      </c>
      <c r="F194" s="22">
        <v>0</v>
      </c>
      <c r="G194" s="253">
        <f t="shared" si="4"/>
        <v>0</v>
      </c>
    </row>
    <row r="195" spans="1:7" s="98" customFormat="1" ht="15">
      <c r="A195" s="37"/>
      <c r="B195" s="123">
        <v>4343</v>
      </c>
      <c r="C195" s="37" t="s">
        <v>482</v>
      </c>
      <c r="D195" s="22">
        <v>50</v>
      </c>
      <c r="E195" s="22">
        <v>50</v>
      </c>
      <c r="F195" s="22">
        <v>0</v>
      </c>
      <c r="G195" s="253">
        <f t="shared" si="4"/>
        <v>0</v>
      </c>
    </row>
    <row r="196" spans="1:7" s="98" customFormat="1" ht="15">
      <c r="A196" s="37"/>
      <c r="B196" s="123">
        <v>4349</v>
      </c>
      <c r="C196" s="37" t="s">
        <v>483</v>
      </c>
      <c r="D196" s="22">
        <v>560</v>
      </c>
      <c r="E196" s="22">
        <v>597</v>
      </c>
      <c r="F196" s="22">
        <v>472.3</v>
      </c>
      <c r="G196" s="253">
        <f t="shared" si="4"/>
        <v>79.11222780569514</v>
      </c>
    </row>
    <row r="197" spans="1:7" s="98" customFormat="1" ht="15">
      <c r="A197" s="165"/>
      <c r="B197" s="166">
        <v>4351</v>
      </c>
      <c r="C197" s="165" t="s">
        <v>484</v>
      </c>
      <c r="D197" s="22">
        <v>2124</v>
      </c>
      <c r="E197" s="22">
        <v>2127</v>
      </c>
      <c r="F197" s="22">
        <v>1594.5</v>
      </c>
      <c r="G197" s="253">
        <f t="shared" si="4"/>
        <v>74.96473906911142</v>
      </c>
    </row>
    <row r="198" spans="1:7" s="98" customFormat="1" ht="15">
      <c r="A198" s="165"/>
      <c r="B198" s="166">
        <v>4356</v>
      </c>
      <c r="C198" s="165" t="s">
        <v>485</v>
      </c>
      <c r="D198" s="22">
        <v>600</v>
      </c>
      <c r="E198" s="22">
        <v>600</v>
      </c>
      <c r="F198" s="22">
        <v>450</v>
      </c>
      <c r="G198" s="253">
        <f t="shared" si="4"/>
        <v>75</v>
      </c>
    </row>
    <row r="199" spans="1:7" s="98" customFormat="1" ht="15">
      <c r="A199" s="165"/>
      <c r="B199" s="166">
        <v>4357</v>
      </c>
      <c r="C199" s="165" t="s">
        <v>486</v>
      </c>
      <c r="D199" s="22">
        <v>8200</v>
      </c>
      <c r="E199" s="22">
        <f>7200+1000</f>
        <v>8200</v>
      </c>
      <c r="F199" s="22">
        <v>6200</v>
      </c>
      <c r="G199" s="253">
        <f t="shared" si="4"/>
        <v>75.60975609756098</v>
      </c>
    </row>
    <row r="200" spans="1:7" s="98" customFormat="1" ht="15">
      <c r="A200" s="165"/>
      <c r="B200" s="166">
        <v>4357</v>
      </c>
      <c r="C200" s="165" t="s">
        <v>487</v>
      </c>
      <c r="D200" s="22">
        <v>500</v>
      </c>
      <c r="E200" s="22">
        <v>500</v>
      </c>
      <c r="F200" s="22">
        <v>375</v>
      </c>
      <c r="G200" s="253">
        <f t="shared" si="4"/>
        <v>75</v>
      </c>
    </row>
    <row r="201" spans="1:7" s="98" customFormat="1" ht="15">
      <c r="A201" s="165"/>
      <c r="B201" s="166">
        <v>4359</v>
      </c>
      <c r="C201" s="25" t="s">
        <v>488</v>
      </c>
      <c r="D201" s="22">
        <v>100</v>
      </c>
      <c r="E201" s="22">
        <v>100</v>
      </c>
      <c r="F201" s="22">
        <v>100</v>
      </c>
      <c r="G201" s="253">
        <f t="shared" si="4"/>
        <v>100</v>
      </c>
    </row>
    <row r="202" spans="1:7" s="98" customFormat="1" ht="15" hidden="1">
      <c r="A202" s="165"/>
      <c r="B202" s="250">
        <v>4359</v>
      </c>
      <c r="C202" s="25" t="s">
        <v>488</v>
      </c>
      <c r="D202" s="26"/>
      <c r="E202" s="26"/>
      <c r="F202" s="26"/>
      <c r="G202" s="253" t="e">
        <f t="shared" si="4"/>
        <v>#DIV/0!</v>
      </c>
    </row>
    <row r="203" spans="1:7" s="98" customFormat="1" ht="15">
      <c r="A203" s="37"/>
      <c r="B203" s="123">
        <v>4371</v>
      </c>
      <c r="C203" s="142" t="s">
        <v>489</v>
      </c>
      <c r="D203" s="22">
        <v>520</v>
      </c>
      <c r="E203" s="22">
        <v>520</v>
      </c>
      <c r="F203" s="22">
        <v>390</v>
      </c>
      <c r="G203" s="253">
        <f t="shared" si="4"/>
        <v>75</v>
      </c>
    </row>
    <row r="204" spans="1:7" s="98" customFormat="1" ht="15">
      <c r="A204" s="37"/>
      <c r="B204" s="123">
        <v>4374</v>
      </c>
      <c r="C204" s="37" t="s">
        <v>490</v>
      </c>
      <c r="D204" s="22">
        <v>700</v>
      </c>
      <c r="E204" s="22">
        <v>700</v>
      </c>
      <c r="F204" s="22">
        <v>225</v>
      </c>
      <c r="G204" s="253">
        <f t="shared" si="4"/>
        <v>32.142857142857146</v>
      </c>
    </row>
    <row r="205" spans="1:7" s="98" customFormat="1" ht="15">
      <c r="A205" s="165"/>
      <c r="B205" s="166">
        <v>4399</v>
      </c>
      <c r="C205" s="165" t="s">
        <v>491</v>
      </c>
      <c r="D205" s="26">
        <v>679</v>
      </c>
      <c r="E205" s="26">
        <v>55</v>
      </c>
      <c r="F205" s="26">
        <v>4.6</v>
      </c>
      <c r="G205" s="253">
        <f t="shared" si="4"/>
        <v>8.363636363636363</v>
      </c>
    </row>
    <row r="206" spans="1:7" s="98" customFormat="1" ht="15" hidden="1">
      <c r="A206" s="165"/>
      <c r="B206" s="166">
        <v>6402</v>
      </c>
      <c r="C206" s="165" t="s">
        <v>492</v>
      </c>
      <c r="D206" s="158"/>
      <c r="E206" s="158"/>
      <c r="F206" s="26"/>
      <c r="G206" s="253" t="e">
        <f>(#REF!/E206)*100</f>
        <v>#REF!</v>
      </c>
    </row>
    <row r="207" spans="1:7" s="98" customFormat="1" ht="15" customHeight="1" hidden="1">
      <c r="A207" s="165"/>
      <c r="B207" s="166">
        <v>6409</v>
      </c>
      <c r="C207" s="165" t="s">
        <v>493</v>
      </c>
      <c r="D207" s="158">
        <v>0</v>
      </c>
      <c r="E207" s="158">
        <v>0</v>
      </c>
      <c r="F207" s="158"/>
      <c r="G207" s="253" t="e">
        <f>(#REF!/E207)*100</f>
        <v>#REF!</v>
      </c>
    </row>
    <row r="208" spans="1:7" s="98" customFormat="1" ht="15" customHeight="1" thickBot="1">
      <c r="A208" s="165"/>
      <c r="B208" s="166"/>
      <c r="C208" s="165"/>
      <c r="D208" s="158"/>
      <c r="E208" s="158"/>
      <c r="F208" s="158"/>
      <c r="G208" s="253"/>
    </row>
    <row r="209" spans="1:7" s="98" customFormat="1" ht="18.75" customHeight="1" thickBot="1" thickTop="1">
      <c r="A209" s="152"/>
      <c r="B209" s="130"/>
      <c r="C209" s="131" t="s">
        <v>494</v>
      </c>
      <c r="D209" s="132">
        <f>SUM(D188:D208)</f>
        <v>14648</v>
      </c>
      <c r="E209" s="132">
        <f>SUM(E188:E208)</f>
        <v>17080.3</v>
      </c>
      <c r="F209" s="132">
        <f>SUM(F188:F208)</f>
        <v>11108.800000000001</v>
      </c>
      <c r="G209" s="255">
        <f>(F209/E209)*100</f>
        <v>65.03867028096697</v>
      </c>
    </row>
    <row r="210" spans="1:7" s="98" customFormat="1" ht="15.75" customHeight="1" thickBot="1">
      <c r="A210" s="97"/>
      <c r="B210" s="100"/>
      <c r="C210" s="133"/>
      <c r="D210" s="134"/>
      <c r="E210" s="134"/>
      <c r="F210" s="134"/>
      <c r="G210" s="256"/>
    </row>
    <row r="211" spans="1:7" s="98" customFormat="1" ht="15.75" customHeight="1" hidden="1">
      <c r="A211" s="97"/>
      <c r="B211" s="100"/>
      <c r="C211" s="133"/>
      <c r="D211" s="135"/>
      <c r="E211" s="135"/>
      <c r="F211" s="135"/>
      <c r="G211" s="256"/>
    </row>
    <row r="212" spans="1:7" s="98" customFormat="1" ht="12.75" customHeight="1" hidden="1">
      <c r="A212" s="97"/>
      <c r="C212" s="100"/>
      <c r="D212" s="135"/>
      <c r="E212" s="135"/>
      <c r="F212" s="135"/>
      <c r="G212" s="256"/>
    </row>
    <row r="213" spans="1:7" s="98" customFormat="1" ht="12.75" customHeight="1" hidden="1">
      <c r="A213" s="97"/>
      <c r="B213" s="100"/>
      <c r="C213" s="133"/>
      <c r="D213" s="135"/>
      <c r="E213" s="135"/>
      <c r="F213" s="135"/>
      <c r="G213" s="256"/>
    </row>
    <row r="214" spans="1:7" s="98" customFormat="1" ht="12.75" customHeight="1" hidden="1">
      <c r="A214" s="97"/>
      <c r="B214" s="100"/>
      <c r="C214" s="133"/>
      <c r="D214" s="135"/>
      <c r="E214" s="135"/>
      <c r="F214" s="135"/>
      <c r="G214" s="256"/>
    </row>
    <row r="215" spans="1:7" s="98" customFormat="1" ht="12.75" customHeight="1" hidden="1">
      <c r="A215" s="97"/>
      <c r="B215" s="100"/>
      <c r="C215" s="133"/>
      <c r="D215" s="135"/>
      <c r="E215" s="135"/>
      <c r="F215" s="135"/>
      <c r="G215" s="256"/>
    </row>
    <row r="216" spans="1:7" s="98" customFormat="1" ht="12.75" customHeight="1" hidden="1">
      <c r="A216" s="97"/>
      <c r="B216" s="100"/>
      <c r="C216" s="133"/>
      <c r="D216" s="135"/>
      <c r="E216" s="135"/>
      <c r="F216" s="135"/>
      <c r="G216" s="256"/>
    </row>
    <row r="217" spans="1:7" s="98" customFormat="1" ht="12.75" customHeight="1" hidden="1">
      <c r="A217" s="97"/>
      <c r="B217" s="100"/>
      <c r="C217" s="133"/>
      <c r="D217" s="135"/>
      <c r="E217" s="135"/>
      <c r="F217" s="135"/>
      <c r="G217" s="256"/>
    </row>
    <row r="218" spans="1:7" s="98" customFormat="1" ht="12.75" customHeight="1" hidden="1">
      <c r="A218" s="97"/>
      <c r="B218" s="100"/>
      <c r="C218" s="133"/>
      <c r="D218" s="135"/>
      <c r="E218" s="107"/>
      <c r="F218" s="107"/>
      <c r="G218" s="261"/>
    </row>
    <row r="219" spans="1:7" s="98" customFormat="1" ht="12.75" customHeight="1" hidden="1">
      <c r="A219" s="97"/>
      <c r="B219" s="100"/>
      <c r="C219" s="133"/>
      <c r="D219" s="135"/>
      <c r="E219" s="135"/>
      <c r="F219" s="135"/>
      <c r="G219" s="256"/>
    </row>
    <row r="220" spans="1:7" s="98" customFormat="1" ht="12.75" customHeight="1" hidden="1">
      <c r="A220" s="97"/>
      <c r="B220" s="100"/>
      <c r="C220" s="133"/>
      <c r="D220" s="135"/>
      <c r="E220" s="135"/>
      <c r="F220" s="135"/>
      <c r="G220" s="256"/>
    </row>
    <row r="221" spans="1:7" s="98" customFormat="1" ht="18" customHeight="1" hidden="1">
      <c r="A221" s="97"/>
      <c r="B221" s="100"/>
      <c r="C221" s="133"/>
      <c r="D221" s="135"/>
      <c r="E221" s="107"/>
      <c r="F221" s="107"/>
      <c r="G221" s="261"/>
    </row>
    <row r="222" spans="1:7" s="98" customFormat="1" ht="15.75" customHeight="1" hidden="1" thickBot="1">
      <c r="A222" s="97"/>
      <c r="B222" s="100"/>
      <c r="C222" s="133"/>
      <c r="D222" s="135"/>
      <c r="E222" s="114"/>
      <c r="F222" s="114"/>
      <c r="G222" s="262"/>
    </row>
    <row r="223" spans="1:7" s="98" customFormat="1" ht="15.75">
      <c r="A223" s="244" t="s">
        <v>25</v>
      </c>
      <c r="B223" s="245" t="s">
        <v>26</v>
      </c>
      <c r="C223" s="244" t="s">
        <v>28</v>
      </c>
      <c r="D223" s="244" t="s">
        <v>29</v>
      </c>
      <c r="E223" s="244" t="s">
        <v>29</v>
      </c>
      <c r="F223" s="210" t="s">
        <v>8</v>
      </c>
      <c r="G223" s="257" t="s">
        <v>333</v>
      </c>
    </row>
    <row r="224" spans="1:7" s="98" customFormat="1" ht="15.75" customHeight="1" thickBot="1">
      <c r="A224" s="246"/>
      <c r="B224" s="247"/>
      <c r="C224" s="248"/>
      <c r="D224" s="249" t="s">
        <v>31</v>
      </c>
      <c r="E224" s="249" t="s">
        <v>32</v>
      </c>
      <c r="F224" s="214" t="s">
        <v>33</v>
      </c>
      <c r="G224" s="258" t="s">
        <v>334</v>
      </c>
    </row>
    <row r="225" spans="1:7" s="98" customFormat="1" ht="16.5" thickTop="1">
      <c r="A225" s="118">
        <v>60</v>
      </c>
      <c r="B225" s="119"/>
      <c r="C225" s="120" t="s">
        <v>194</v>
      </c>
      <c r="D225" s="57"/>
      <c r="E225" s="57"/>
      <c r="F225" s="57"/>
      <c r="G225" s="259"/>
    </row>
    <row r="226" spans="1:7" s="98" customFormat="1" ht="15.75">
      <c r="A226" s="69"/>
      <c r="B226" s="122"/>
      <c r="C226" s="69"/>
      <c r="D226" s="71"/>
      <c r="E226" s="71"/>
      <c r="F226" s="71"/>
      <c r="G226" s="253"/>
    </row>
    <row r="227" spans="1:7" s="98" customFormat="1" ht="15">
      <c r="A227" s="37"/>
      <c r="B227" s="123">
        <v>1014</v>
      </c>
      <c r="C227" s="37" t="s">
        <v>495</v>
      </c>
      <c r="D227" s="22">
        <v>650</v>
      </c>
      <c r="E227" s="22">
        <v>650</v>
      </c>
      <c r="F227" s="22">
        <v>370.3</v>
      </c>
      <c r="G227" s="253">
        <f aca="true" t="shared" si="5" ref="G227:G237">(F227/E227)*100</f>
        <v>56.96923076923077</v>
      </c>
    </row>
    <row r="228" spans="1:7" s="98" customFormat="1" ht="15" customHeight="1" hidden="1">
      <c r="A228" s="165"/>
      <c r="B228" s="166">
        <v>1031</v>
      </c>
      <c r="C228" s="165" t="s">
        <v>496</v>
      </c>
      <c r="D228" s="26"/>
      <c r="E228" s="26"/>
      <c r="F228" s="26"/>
      <c r="G228" s="253" t="e">
        <f t="shared" si="5"/>
        <v>#DIV/0!</v>
      </c>
    </row>
    <row r="229" spans="1:7" s="98" customFormat="1" ht="15">
      <c r="A229" s="37"/>
      <c r="B229" s="123">
        <v>1036</v>
      </c>
      <c r="C229" s="37" t="s">
        <v>497</v>
      </c>
      <c r="D229" s="22">
        <v>0</v>
      </c>
      <c r="E229" s="22">
        <v>50.2</v>
      </c>
      <c r="F229" s="22">
        <v>25.3</v>
      </c>
      <c r="G229" s="253">
        <f t="shared" si="5"/>
        <v>50.39840637450199</v>
      </c>
    </row>
    <row r="230" spans="1:7" s="98" customFormat="1" ht="15" customHeight="1">
      <c r="A230" s="165"/>
      <c r="B230" s="166">
        <v>1037</v>
      </c>
      <c r="C230" s="165" t="s">
        <v>498</v>
      </c>
      <c r="D230" s="26">
        <v>0</v>
      </c>
      <c r="E230" s="26">
        <v>113.4</v>
      </c>
      <c r="F230" s="26">
        <v>0</v>
      </c>
      <c r="G230" s="253">
        <f t="shared" si="5"/>
        <v>0</v>
      </c>
    </row>
    <row r="231" spans="1:7" s="98" customFormat="1" ht="15" hidden="1">
      <c r="A231" s="165"/>
      <c r="B231" s="166">
        <v>1039</v>
      </c>
      <c r="C231" s="165" t="s">
        <v>499</v>
      </c>
      <c r="D231" s="26">
        <v>0</v>
      </c>
      <c r="E231" s="26"/>
      <c r="F231" s="26"/>
      <c r="G231" s="253" t="e">
        <f t="shared" si="5"/>
        <v>#DIV/0!</v>
      </c>
    </row>
    <row r="232" spans="1:7" s="98" customFormat="1" ht="15">
      <c r="A232" s="165"/>
      <c r="B232" s="166">
        <v>1070</v>
      </c>
      <c r="C232" s="165" t="s">
        <v>500</v>
      </c>
      <c r="D232" s="26">
        <v>7</v>
      </c>
      <c r="E232" s="26">
        <v>7</v>
      </c>
      <c r="F232" s="26">
        <v>7</v>
      </c>
      <c r="G232" s="253">
        <f t="shared" si="5"/>
        <v>100</v>
      </c>
    </row>
    <row r="233" spans="1:7" s="98" customFormat="1" ht="15" hidden="1">
      <c r="A233" s="165"/>
      <c r="B233" s="166">
        <v>2331</v>
      </c>
      <c r="C233" s="165" t="s">
        <v>501</v>
      </c>
      <c r="D233" s="26"/>
      <c r="E233" s="26"/>
      <c r="F233" s="22"/>
      <c r="G233" s="253" t="e">
        <f t="shared" si="5"/>
        <v>#DIV/0!</v>
      </c>
    </row>
    <row r="234" spans="1:7" s="98" customFormat="1" ht="15">
      <c r="A234" s="165"/>
      <c r="B234" s="166">
        <v>3739</v>
      </c>
      <c r="C234" s="165" t="s">
        <v>502</v>
      </c>
      <c r="D234" s="22">
        <v>50</v>
      </c>
      <c r="E234" s="22">
        <v>50</v>
      </c>
      <c r="F234" s="22">
        <v>0</v>
      </c>
      <c r="G234" s="253">
        <f t="shared" si="5"/>
        <v>0</v>
      </c>
    </row>
    <row r="235" spans="1:7" s="98" customFormat="1" ht="15">
      <c r="A235" s="37"/>
      <c r="B235" s="123">
        <v>3749</v>
      </c>
      <c r="C235" s="37" t="s">
        <v>503</v>
      </c>
      <c r="D235" s="22">
        <v>100</v>
      </c>
      <c r="E235" s="22">
        <v>120</v>
      </c>
      <c r="F235" s="22">
        <v>5.6</v>
      </c>
      <c r="G235" s="253">
        <f t="shared" si="5"/>
        <v>4.666666666666666</v>
      </c>
    </row>
    <row r="236" spans="1:7" s="98" customFormat="1" ht="15" hidden="1">
      <c r="A236" s="37"/>
      <c r="B236" s="123">
        <v>5272</v>
      </c>
      <c r="C236" s="37" t="s">
        <v>504</v>
      </c>
      <c r="D236" s="22"/>
      <c r="E236" s="22"/>
      <c r="F236" s="22"/>
      <c r="G236" s="253" t="e">
        <f t="shared" si="5"/>
        <v>#DIV/0!</v>
      </c>
    </row>
    <row r="237" spans="1:7" s="98" customFormat="1" ht="15">
      <c r="A237" s="37"/>
      <c r="B237" s="123">
        <v>6171</v>
      </c>
      <c r="C237" s="37" t="s">
        <v>505</v>
      </c>
      <c r="D237" s="22">
        <v>10</v>
      </c>
      <c r="E237" s="22">
        <v>10</v>
      </c>
      <c r="F237" s="22">
        <v>0</v>
      </c>
      <c r="G237" s="253">
        <f t="shared" si="5"/>
        <v>0</v>
      </c>
    </row>
    <row r="238" spans="1:7" s="98" customFormat="1" ht="15.75" thickBot="1">
      <c r="A238" s="125"/>
      <c r="B238" s="167"/>
      <c r="C238" s="125"/>
      <c r="D238" s="158"/>
      <c r="E238" s="158"/>
      <c r="F238" s="158"/>
      <c r="G238" s="263"/>
    </row>
    <row r="239" spans="1:7" s="98" customFormat="1" ht="18.75" customHeight="1" thickBot="1" thickTop="1">
      <c r="A239" s="129"/>
      <c r="B239" s="168"/>
      <c r="C239" s="169" t="s">
        <v>506</v>
      </c>
      <c r="D239" s="132">
        <f>SUM(D225:D238)</f>
        <v>817</v>
      </c>
      <c r="E239" s="132">
        <f>SUM(E226:E238)</f>
        <v>1000.6</v>
      </c>
      <c r="F239" s="132">
        <f>SUM(F225:F238)</f>
        <v>408.20000000000005</v>
      </c>
      <c r="G239" s="255">
        <f>(F239/E239)*100</f>
        <v>40.79552268638817</v>
      </c>
    </row>
    <row r="240" spans="1:7" s="98" customFormat="1" ht="12.75" customHeight="1">
      <c r="A240" s="97"/>
      <c r="B240" s="100"/>
      <c r="C240" s="133"/>
      <c r="D240" s="135"/>
      <c r="E240" s="135"/>
      <c r="F240" s="135"/>
      <c r="G240" s="256"/>
    </row>
    <row r="241" spans="1:7" s="98" customFormat="1" ht="12.75" customHeight="1" hidden="1">
      <c r="A241" s="97"/>
      <c r="B241" s="100"/>
      <c r="C241" s="133"/>
      <c r="D241" s="135"/>
      <c r="E241" s="135"/>
      <c r="F241" s="135"/>
      <c r="G241" s="256"/>
    </row>
    <row r="242" spans="1:7" s="98" customFormat="1" ht="12.75" customHeight="1" hidden="1">
      <c r="A242" s="97"/>
      <c r="B242" s="100"/>
      <c r="C242" s="133"/>
      <c r="D242" s="135"/>
      <c r="E242" s="135"/>
      <c r="F242" s="135"/>
      <c r="G242" s="256"/>
    </row>
    <row r="243" spans="1:7" s="98" customFormat="1" ht="12.75" customHeight="1" hidden="1">
      <c r="A243" s="97"/>
      <c r="B243" s="100"/>
      <c r="C243" s="133"/>
      <c r="D243" s="135"/>
      <c r="E243" s="135"/>
      <c r="F243" s="135"/>
      <c r="G243" s="256"/>
    </row>
    <row r="244" spans="2:7" s="98" customFormat="1" ht="12.75" customHeight="1" hidden="1">
      <c r="B244" s="136"/>
      <c r="G244" s="239"/>
    </row>
    <row r="245" spans="2:7" s="98" customFormat="1" ht="12.75" customHeight="1" hidden="1">
      <c r="B245" s="136"/>
      <c r="G245" s="239"/>
    </row>
    <row r="246" spans="2:7" s="98" customFormat="1" ht="12.75" customHeight="1" thickBot="1">
      <c r="B246" s="136"/>
      <c r="G246" s="239"/>
    </row>
    <row r="247" spans="1:7" s="98" customFormat="1" ht="15.75">
      <c r="A247" s="244" t="s">
        <v>25</v>
      </c>
      <c r="B247" s="245" t="s">
        <v>26</v>
      </c>
      <c r="C247" s="244" t="s">
        <v>28</v>
      </c>
      <c r="D247" s="244" t="s">
        <v>29</v>
      </c>
      <c r="E247" s="244" t="s">
        <v>29</v>
      </c>
      <c r="F247" s="210" t="s">
        <v>8</v>
      </c>
      <c r="G247" s="257" t="s">
        <v>333</v>
      </c>
    </row>
    <row r="248" spans="1:7" s="98" customFormat="1" ht="15.75" customHeight="1" thickBot="1">
      <c r="A248" s="246"/>
      <c r="B248" s="247"/>
      <c r="C248" s="248"/>
      <c r="D248" s="249" t="s">
        <v>31</v>
      </c>
      <c r="E248" s="249" t="s">
        <v>32</v>
      </c>
      <c r="F248" s="214" t="s">
        <v>33</v>
      </c>
      <c r="G248" s="258" t="s">
        <v>334</v>
      </c>
    </row>
    <row r="249" spans="1:7" s="98" customFormat="1" ht="16.5" thickTop="1">
      <c r="A249" s="118">
        <v>80</v>
      </c>
      <c r="B249" s="118"/>
      <c r="C249" s="120" t="s">
        <v>208</v>
      </c>
      <c r="D249" s="57"/>
      <c r="E249" s="57"/>
      <c r="F249" s="57"/>
      <c r="G249" s="259"/>
    </row>
    <row r="250" spans="1:7" s="98" customFormat="1" ht="15.75">
      <c r="A250" s="69"/>
      <c r="B250" s="156"/>
      <c r="C250" s="69"/>
      <c r="D250" s="71"/>
      <c r="E250" s="71"/>
      <c r="F250" s="71"/>
      <c r="G250" s="253"/>
    </row>
    <row r="251" spans="1:7" s="98" customFormat="1" ht="15">
      <c r="A251" s="37"/>
      <c r="B251" s="157">
        <v>2219</v>
      </c>
      <c r="C251" s="37" t="s">
        <v>507</v>
      </c>
      <c r="D251" s="73">
        <v>3830</v>
      </c>
      <c r="E251" s="22">
        <v>3830</v>
      </c>
      <c r="F251" s="22">
        <v>2454</v>
      </c>
      <c r="G251" s="253">
        <f aca="true" t="shared" si="6" ref="G251:G258">(F251/E251)*100</f>
        <v>64.07310704960835</v>
      </c>
    </row>
    <row r="252" spans="1:82" s="97" customFormat="1" ht="15">
      <c r="A252" s="37"/>
      <c r="B252" s="157">
        <v>2221</v>
      </c>
      <c r="C252" s="37" t="s">
        <v>508</v>
      </c>
      <c r="D252" s="73">
        <v>18432</v>
      </c>
      <c r="E252" s="22">
        <v>18372</v>
      </c>
      <c r="F252" s="22">
        <v>12676.3</v>
      </c>
      <c r="G252" s="253">
        <f t="shared" si="6"/>
        <v>68.99793163509689</v>
      </c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</row>
    <row r="253" spans="1:82" s="97" customFormat="1" ht="15" hidden="1">
      <c r="A253" s="37"/>
      <c r="B253" s="157">
        <v>2229</v>
      </c>
      <c r="C253" s="37" t="s">
        <v>509</v>
      </c>
      <c r="D253" s="73"/>
      <c r="E253" s="22"/>
      <c r="F253" s="22"/>
      <c r="G253" s="253" t="e">
        <f t="shared" si="6"/>
        <v>#DIV/0!</v>
      </c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</row>
    <row r="254" spans="1:82" s="97" customFormat="1" ht="15">
      <c r="A254" s="37"/>
      <c r="B254" s="157">
        <v>2232</v>
      </c>
      <c r="C254" s="37" t="s">
        <v>510</v>
      </c>
      <c r="D254" s="22">
        <v>260</v>
      </c>
      <c r="E254" s="22">
        <v>260</v>
      </c>
      <c r="F254" s="22">
        <v>0</v>
      </c>
      <c r="G254" s="253">
        <f t="shared" si="6"/>
        <v>0</v>
      </c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</row>
    <row r="255" spans="1:82" s="97" customFormat="1" ht="15">
      <c r="A255" s="37"/>
      <c r="B255" s="157">
        <v>2299</v>
      </c>
      <c r="C255" s="37" t="s">
        <v>509</v>
      </c>
      <c r="D255" s="22">
        <v>0</v>
      </c>
      <c r="E255" s="22">
        <v>15</v>
      </c>
      <c r="F255" s="22">
        <v>1</v>
      </c>
      <c r="G255" s="253">
        <f t="shared" si="6"/>
        <v>6.666666666666667</v>
      </c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</row>
    <row r="256" spans="1:82" s="97" customFormat="1" ht="15">
      <c r="A256" s="165"/>
      <c r="B256" s="170">
        <v>6171</v>
      </c>
      <c r="C256" s="165" t="s">
        <v>511</v>
      </c>
      <c r="D256" s="71">
        <v>0</v>
      </c>
      <c r="E256" s="71">
        <v>0</v>
      </c>
      <c r="F256" s="71">
        <v>27</v>
      </c>
      <c r="G256" s="253" t="e">
        <f t="shared" si="6"/>
        <v>#DIV/0!</v>
      </c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</row>
    <row r="257" spans="1:82" s="97" customFormat="1" ht="15">
      <c r="A257" s="165"/>
      <c r="B257" s="170">
        <v>6402</v>
      </c>
      <c r="C257" s="165" t="s">
        <v>512</v>
      </c>
      <c r="D257" s="71">
        <v>0</v>
      </c>
      <c r="E257" s="71">
        <v>45</v>
      </c>
      <c r="F257" s="71">
        <v>44.3</v>
      </c>
      <c r="G257" s="253">
        <f t="shared" si="6"/>
        <v>98.44444444444443</v>
      </c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</row>
    <row r="258" spans="1:82" s="97" customFormat="1" ht="15">
      <c r="A258" s="165"/>
      <c r="B258" s="170">
        <v>6409</v>
      </c>
      <c r="C258" s="165" t="s">
        <v>513</v>
      </c>
      <c r="D258" s="71">
        <v>0</v>
      </c>
      <c r="E258" s="71">
        <v>0</v>
      </c>
      <c r="F258" s="71">
        <v>0.5</v>
      </c>
      <c r="G258" s="253" t="e">
        <f t="shared" si="6"/>
        <v>#DIV/0!</v>
      </c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</row>
    <row r="259" spans="1:82" s="97" customFormat="1" ht="15.75" thickBot="1">
      <c r="A259" s="161"/>
      <c r="B259" s="160"/>
      <c r="C259" s="161"/>
      <c r="D259" s="128"/>
      <c r="E259" s="128"/>
      <c r="F259" s="128"/>
      <c r="G259" s="254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</row>
    <row r="260" spans="1:82" s="97" customFormat="1" ht="18.75" customHeight="1" thickBot="1" thickTop="1">
      <c r="A260" s="129"/>
      <c r="B260" s="171"/>
      <c r="C260" s="169" t="s">
        <v>514</v>
      </c>
      <c r="D260" s="132">
        <f>SUM(D251:D258)</f>
        <v>22522</v>
      </c>
      <c r="E260" s="132">
        <f>SUM(E251:E258)</f>
        <v>22522</v>
      </c>
      <c r="F260" s="132">
        <f>SUM(F251:F258)</f>
        <v>15203.099999999999</v>
      </c>
      <c r="G260" s="255">
        <f>(F260/E260)*100</f>
        <v>67.50333007725779</v>
      </c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</row>
    <row r="261" spans="2:82" s="97" customFormat="1" ht="15.75" customHeight="1" thickBot="1">
      <c r="B261" s="100"/>
      <c r="C261" s="133"/>
      <c r="D261" s="135"/>
      <c r="E261" s="135"/>
      <c r="F261" s="135"/>
      <c r="G261" s="256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</row>
    <row r="262" spans="2:82" s="97" customFormat="1" ht="12.75" customHeight="1" hidden="1">
      <c r="B262" s="100"/>
      <c r="C262" s="133"/>
      <c r="D262" s="135"/>
      <c r="E262" s="135"/>
      <c r="F262" s="135"/>
      <c r="G262" s="256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</row>
    <row r="263" spans="2:82" s="97" customFormat="1" ht="12.75" customHeight="1" hidden="1">
      <c r="B263" s="100"/>
      <c r="C263" s="133"/>
      <c r="D263" s="135"/>
      <c r="E263" s="135"/>
      <c r="F263" s="135"/>
      <c r="G263" s="256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</row>
    <row r="264" spans="2:82" s="97" customFormat="1" ht="12.75" customHeight="1" hidden="1">
      <c r="B264" s="100"/>
      <c r="C264" s="133"/>
      <c r="D264" s="135"/>
      <c r="E264" s="135"/>
      <c r="F264" s="135"/>
      <c r="G264" s="256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</row>
    <row r="265" spans="2:82" s="97" customFormat="1" ht="12.75" customHeight="1" hidden="1">
      <c r="B265" s="100"/>
      <c r="C265" s="133"/>
      <c r="D265" s="135"/>
      <c r="E265" s="135"/>
      <c r="F265" s="135"/>
      <c r="G265" s="256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</row>
    <row r="266" spans="2:82" s="97" customFormat="1" ht="12.75" customHeight="1" hidden="1">
      <c r="B266" s="100"/>
      <c r="C266" s="133"/>
      <c r="D266" s="135"/>
      <c r="E266" s="135"/>
      <c r="F266" s="135"/>
      <c r="G266" s="256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</row>
    <row r="267" spans="2:82" s="97" customFormat="1" ht="12.75" customHeight="1" hidden="1">
      <c r="B267" s="100"/>
      <c r="C267" s="133"/>
      <c r="D267" s="135"/>
      <c r="E267" s="135"/>
      <c r="F267" s="135"/>
      <c r="G267" s="256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</row>
    <row r="268" spans="2:82" s="97" customFormat="1" ht="12.75" customHeight="1" hidden="1">
      <c r="B268" s="100"/>
      <c r="C268" s="133"/>
      <c r="D268" s="135"/>
      <c r="E268" s="135"/>
      <c r="F268" s="135"/>
      <c r="G268" s="256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</row>
    <row r="269" spans="2:82" s="97" customFormat="1" ht="15.75" customHeight="1" hidden="1">
      <c r="B269" s="100"/>
      <c r="C269" s="133"/>
      <c r="D269" s="135"/>
      <c r="E269" s="107"/>
      <c r="F269" s="107"/>
      <c r="G269" s="261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</row>
    <row r="270" spans="2:82" s="97" customFormat="1" ht="15.75" customHeight="1" hidden="1">
      <c r="B270" s="100"/>
      <c r="C270" s="133"/>
      <c r="D270" s="135"/>
      <c r="E270" s="135"/>
      <c r="F270" s="135"/>
      <c r="G270" s="256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</row>
    <row r="271" spans="2:82" s="97" customFormat="1" ht="15.75" customHeight="1" hidden="1" thickBot="1">
      <c r="B271" s="100"/>
      <c r="C271" s="133"/>
      <c r="D271" s="135"/>
      <c r="E271" s="114"/>
      <c r="F271" s="114"/>
      <c r="G271" s="262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</row>
    <row r="272" spans="1:82" s="97" customFormat="1" ht="15.75" customHeight="1">
      <c r="A272" s="244" t="s">
        <v>25</v>
      </c>
      <c r="B272" s="245" t="s">
        <v>26</v>
      </c>
      <c r="C272" s="244" t="s">
        <v>28</v>
      </c>
      <c r="D272" s="244" t="s">
        <v>29</v>
      </c>
      <c r="E272" s="244" t="s">
        <v>29</v>
      </c>
      <c r="F272" s="210" t="s">
        <v>8</v>
      </c>
      <c r="G272" s="257" t="s">
        <v>333</v>
      </c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</row>
    <row r="273" spans="1:7" s="98" customFormat="1" ht="15.75" customHeight="1" thickBot="1">
      <c r="A273" s="246"/>
      <c r="B273" s="247"/>
      <c r="C273" s="248"/>
      <c r="D273" s="249" t="s">
        <v>31</v>
      </c>
      <c r="E273" s="249" t="s">
        <v>32</v>
      </c>
      <c r="F273" s="214" t="s">
        <v>33</v>
      </c>
      <c r="G273" s="258" t="s">
        <v>334</v>
      </c>
    </row>
    <row r="274" spans="1:7" s="98" customFormat="1" ht="16.5" thickTop="1">
      <c r="A274" s="118">
        <v>90</v>
      </c>
      <c r="B274" s="118"/>
      <c r="C274" s="120" t="s">
        <v>222</v>
      </c>
      <c r="D274" s="57"/>
      <c r="E274" s="57"/>
      <c r="F274" s="57"/>
      <c r="G274" s="259"/>
    </row>
    <row r="275" spans="1:7" s="98" customFormat="1" ht="15.75">
      <c r="A275" s="69"/>
      <c r="B275" s="156"/>
      <c r="C275" s="69"/>
      <c r="D275" s="71"/>
      <c r="E275" s="71"/>
      <c r="F275" s="71"/>
      <c r="G275" s="253"/>
    </row>
    <row r="276" spans="1:7" s="98" customFormat="1" ht="15">
      <c r="A276" s="37"/>
      <c r="B276" s="157">
        <v>5311</v>
      </c>
      <c r="C276" s="37" t="s">
        <v>515</v>
      </c>
      <c r="D276" s="71">
        <v>18504</v>
      </c>
      <c r="E276" s="71">
        <v>19119</v>
      </c>
      <c r="F276" s="71">
        <v>13137.4</v>
      </c>
      <c r="G276" s="253">
        <f>(F276/E276)*100</f>
        <v>68.7138448663633</v>
      </c>
    </row>
    <row r="277" spans="1:7" s="98" customFormat="1" ht="16.5" thickBot="1">
      <c r="A277" s="159"/>
      <c r="B277" s="159"/>
      <c r="C277" s="172"/>
      <c r="D277" s="173"/>
      <c r="E277" s="173"/>
      <c r="F277" s="173"/>
      <c r="G277" s="264"/>
    </row>
    <row r="278" spans="1:7" s="98" customFormat="1" ht="18.75" customHeight="1" thickBot="1" thickTop="1">
      <c r="A278" s="129"/>
      <c r="B278" s="171"/>
      <c r="C278" s="169" t="s">
        <v>516</v>
      </c>
      <c r="D278" s="132">
        <f>SUM(D274:D277)</f>
        <v>18504</v>
      </c>
      <c r="E278" s="132">
        <f>SUM(E274:E277)</f>
        <v>19119</v>
      </c>
      <c r="F278" s="132">
        <f>SUM(F274:F277)</f>
        <v>13137.4</v>
      </c>
      <c r="G278" s="255">
        <f>(F278/E278)*100</f>
        <v>68.7138448663633</v>
      </c>
    </row>
    <row r="279" spans="1:7" s="98" customFormat="1" ht="15.75" customHeight="1">
      <c r="A279" s="97"/>
      <c r="B279" s="100"/>
      <c r="C279" s="133"/>
      <c r="D279" s="135"/>
      <c r="E279" s="135"/>
      <c r="F279" s="135"/>
      <c r="G279" s="256"/>
    </row>
    <row r="280" spans="1:7" s="98" customFormat="1" ht="15.75" customHeight="1" thickBot="1">
      <c r="A280" s="97"/>
      <c r="B280" s="100"/>
      <c r="C280" s="133"/>
      <c r="D280" s="135"/>
      <c r="E280" s="135"/>
      <c r="F280" s="135"/>
      <c r="G280" s="256"/>
    </row>
    <row r="281" spans="1:82" s="97" customFormat="1" ht="15.75" customHeight="1">
      <c r="A281" s="244" t="s">
        <v>25</v>
      </c>
      <c r="B281" s="245" t="s">
        <v>26</v>
      </c>
      <c r="C281" s="244" t="s">
        <v>28</v>
      </c>
      <c r="D281" s="244" t="s">
        <v>29</v>
      </c>
      <c r="E281" s="244" t="s">
        <v>29</v>
      </c>
      <c r="F281" s="210" t="s">
        <v>8</v>
      </c>
      <c r="G281" s="257" t="s">
        <v>333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</row>
    <row r="282" spans="1:7" s="98" customFormat="1" ht="15.75" customHeight="1" thickBot="1">
      <c r="A282" s="246"/>
      <c r="B282" s="247"/>
      <c r="C282" s="248"/>
      <c r="D282" s="249" t="s">
        <v>31</v>
      </c>
      <c r="E282" s="249" t="s">
        <v>32</v>
      </c>
      <c r="F282" s="214" t="s">
        <v>33</v>
      </c>
      <c r="G282" s="258" t="s">
        <v>334</v>
      </c>
    </row>
    <row r="283" spans="1:7" s="98" customFormat="1" ht="16.5" thickTop="1">
      <c r="A283" s="118">
        <v>100</v>
      </c>
      <c r="B283" s="118"/>
      <c r="C283" s="69" t="s">
        <v>230</v>
      </c>
      <c r="D283" s="57"/>
      <c r="E283" s="57"/>
      <c r="F283" s="57"/>
      <c r="G283" s="259"/>
    </row>
    <row r="284" spans="1:7" s="98" customFormat="1" ht="15.75">
      <c r="A284" s="69"/>
      <c r="B284" s="156"/>
      <c r="C284" s="69"/>
      <c r="D284" s="71"/>
      <c r="E284" s="71"/>
      <c r="F284" s="71"/>
      <c r="G284" s="253"/>
    </row>
    <row r="285" spans="1:7" s="98" customFormat="1" ht="15.75">
      <c r="A285" s="69"/>
      <c r="B285" s="156"/>
      <c r="C285" s="69"/>
      <c r="D285" s="71"/>
      <c r="E285" s="71"/>
      <c r="F285" s="71"/>
      <c r="G285" s="253"/>
    </row>
    <row r="286" spans="1:7" s="98" customFormat="1" ht="15.75">
      <c r="A286" s="156"/>
      <c r="B286" s="251">
        <v>2169</v>
      </c>
      <c r="C286" s="21" t="s">
        <v>517</v>
      </c>
      <c r="D286" s="22">
        <v>300</v>
      </c>
      <c r="E286" s="22">
        <v>300</v>
      </c>
      <c r="F286" s="22">
        <v>6</v>
      </c>
      <c r="G286" s="253">
        <f>(F286/E286)*100</f>
        <v>2</v>
      </c>
    </row>
    <row r="287" spans="1:7" s="98" customFormat="1" ht="15.75">
      <c r="A287" s="156"/>
      <c r="B287" s="251">
        <v>6171</v>
      </c>
      <c r="C287" s="21" t="s">
        <v>518</v>
      </c>
      <c r="D287" s="22">
        <v>0</v>
      </c>
      <c r="E287" s="22">
        <v>0</v>
      </c>
      <c r="F287" s="22">
        <v>0</v>
      </c>
      <c r="G287" s="253" t="e">
        <f>(F287/E287)*100</f>
        <v>#DIV/0!</v>
      </c>
    </row>
    <row r="288" spans="1:7" s="98" customFormat="1" ht="16.5" thickBot="1">
      <c r="A288" s="159"/>
      <c r="B288" s="252"/>
      <c r="C288" s="77"/>
      <c r="D288" s="78"/>
      <c r="E288" s="78"/>
      <c r="F288" s="78"/>
      <c r="G288" s="253"/>
    </row>
    <row r="289" spans="1:7" s="98" customFormat="1" ht="18.75" customHeight="1" thickBot="1" thickTop="1">
      <c r="A289" s="129"/>
      <c r="B289" s="171"/>
      <c r="C289" s="169" t="s">
        <v>519</v>
      </c>
      <c r="D289" s="132">
        <f>SUM(D283:D288)</f>
        <v>300</v>
      </c>
      <c r="E289" s="132">
        <f>SUM(E283:E288)</f>
        <v>300</v>
      </c>
      <c r="F289" s="132">
        <f>SUM(F283:F288)</f>
        <v>6</v>
      </c>
      <c r="G289" s="255">
        <f>(F289/E289)*100</f>
        <v>2</v>
      </c>
    </row>
    <row r="290" spans="1:7" s="98" customFormat="1" ht="15.75" customHeight="1">
      <c r="A290" s="97"/>
      <c r="B290" s="100"/>
      <c r="C290" s="133"/>
      <c r="D290" s="135"/>
      <c r="E290" s="135"/>
      <c r="F290" s="135"/>
      <c r="G290" s="256"/>
    </row>
    <row r="291" spans="1:7" s="98" customFormat="1" ht="15.75" customHeight="1" hidden="1">
      <c r="A291" s="97"/>
      <c r="B291" s="100"/>
      <c r="C291" s="133"/>
      <c r="D291" s="135"/>
      <c r="E291" s="135"/>
      <c r="F291" s="135"/>
      <c r="G291" s="256"/>
    </row>
    <row r="292" spans="2:7" s="98" customFormat="1" ht="15.75" customHeight="1" thickBot="1">
      <c r="B292" s="136"/>
      <c r="G292" s="239"/>
    </row>
    <row r="293" spans="1:7" s="98" customFormat="1" ht="15.75">
      <c r="A293" s="244" t="s">
        <v>25</v>
      </c>
      <c r="B293" s="245" t="s">
        <v>26</v>
      </c>
      <c r="C293" s="244" t="s">
        <v>28</v>
      </c>
      <c r="D293" s="244" t="s">
        <v>29</v>
      </c>
      <c r="E293" s="244" t="s">
        <v>29</v>
      </c>
      <c r="F293" s="210" t="s">
        <v>8</v>
      </c>
      <c r="G293" s="257" t="s">
        <v>333</v>
      </c>
    </row>
    <row r="294" spans="1:7" s="98" customFormat="1" ht="15.75" customHeight="1" thickBot="1">
      <c r="A294" s="246"/>
      <c r="B294" s="247"/>
      <c r="C294" s="248"/>
      <c r="D294" s="249" t="s">
        <v>31</v>
      </c>
      <c r="E294" s="249" t="s">
        <v>32</v>
      </c>
      <c r="F294" s="214" t="s">
        <v>33</v>
      </c>
      <c r="G294" s="258" t="s">
        <v>334</v>
      </c>
    </row>
    <row r="295" spans="1:7" s="98" customFormat="1" ht="16.5" thickTop="1">
      <c r="A295" s="118">
        <v>110</v>
      </c>
      <c r="B295" s="118"/>
      <c r="C295" s="120" t="s">
        <v>235</v>
      </c>
      <c r="D295" s="57"/>
      <c r="E295" s="57"/>
      <c r="F295" s="57"/>
      <c r="G295" s="259"/>
    </row>
    <row r="296" spans="1:7" s="98" customFormat="1" ht="15" customHeight="1">
      <c r="A296" s="69"/>
      <c r="B296" s="156"/>
      <c r="C296" s="69"/>
      <c r="D296" s="71"/>
      <c r="E296" s="71"/>
      <c r="F296" s="71"/>
      <c r="G296" s="253"/>
    </row>
    <row r="297" spans="1:7" s="98" customFormat="1" ht="15" customHeight="1">
      <c r="A297" s="37"/>
      <c r="B297" s="157">
        <v>6171</v>
      </c>
      <c r="C297" s="37" t="s">
        <v>520</v>
      </c>
      <c r="D297" s="71">
        <v>0</v>
      </c>
      <c r="E297" s="71">
        <v>0</v>
      </c>
      <c r="F297" s="158">
        <v>5</v>
      </c>
      <c r="G297" s="253" t="e">
        <f aca="true" t="shared" si="7" ref="G297:G302">(F297/E297)*100</f>
        <v>#DIV/0!</v>
      </c>
    </row>
    <row r="298" spans="1:7" s="98" customFormat="1" ht="15">
      <c r="A298" s="37"/>
      <c r="B298" s="157">
        <v>6310</v>
      </c>
      <c r="C298" s="37" t="s">
        <v>521</v>
      </c>
      <c r="D298" s="71">
        <v>2530</v>
      </c>
      <c r="E298" s="71">
        <v>2510</v>
      </c>
      <c r="F298" s="71">
        <v>892.4</v>
      </c>
      <c r="G298" s="253">
        <f t="shared" si="7"/>
        <v>35.55378486055777</v>
      </c>
    </row>
    <row r="299" spans="1:7" s="98" customFormat="1" ht="15">
      <c r="A299" s="37"/>
      <c r="B299" s="157">
        <v>6399</v>
      </c>
      <c r="C299" s="37" t="s">
        <v>522</v>
      </c>
      <c r="D299" s="71">
        <v>13011</v>
      </c>
      <c r="E299" s="71">
        <v>11320</v>
      </c>
      <c r="F299" s="71">
        <v>9606</v>
      </c>
      <c r="G299" s="253">
        <f t="shared" si="7"/>
        <v>84.85865724381625</v>
      </c>
    </row>
    <row r="300" spans="1:7" s="98" customFormat="1" ht="15">
      <c r="A300" s="37"/>
      <c r="B300" s="157">
        <v>6402</v>
      </c>
      <c r="C300" s="37" t="s">
        <v>523</v>
      </c>
      <c r="D300" s="71">
        <v>0</v>
      </c>
      <c r="E300" s="71">
        <v>227.7</v>
      </c>
      <c r="F300" s="71">
        <v>227.5</v>
      </c>
      <c r="G300" s="253">
        <f t="shared" si="7"/>
        <v>99.91216512955644</v>
      </c>
    </row>
    <row r="301" spans="1:7" s="98" customFormat="1" ht="15">
      <c r="A301" s="37"/>
      <c r="B301" s="157">
        <v>6409</v>
      </c>
      <c r="C301" s="37" t="s">
        <v>524</v>
      </c>
      <c r="D301" s="71">
        <v>0</v>
      </c>
      <c r="E301" s="71">
        <v>0</v>
      </c>
      <c r="F301" s="71">
        <v>7</v>
      </c>
      <c r="G301" s="253" t="e">
        <f t="shared" si="7"/>
        <v>#DIV/0!</v>
      </c>
    </row>
    <row r="302" spans="1:7" s="103" customFormat="1" ht="15.75" customHeight="1">
      <c r="A302" s="120"/>
      <c r="B302" s="118">
        <v>6409</v>
      </c>
      <c r="C302" s="120" t="s">
        <v>525</v>
      </c>
      <c r="D302" s="174">
        <v>1750</v>
      </c>
      <c r="E302" s="174">
        <v>1750</v>
      </c>
      <c r="F302" s="139">
        <v>0</v>
      </c>
      <c r="G302" s="253">
        <f t="shared" si="7"/>
        <v>0</v>
      </c>
    </row>
    <row r="303" spans="1:7" s="98" customFormat="1" ht="15.75" thickBot="1">
      <c r="A303" s="161"/>
      <c r="B303" s="160"/>
      <c r="C303" s="161"/>
      <c r="D303" s="175"/>
      <c r="E303" s="175"/>
      <c r="F303" s="175"/>
      <c r="G303" s="265"/>
    </row>
    <row r="304" spans="1:7" s="98" customFormat="1" ht="18.75" customHeight="1" thickBot="1" thickTop="1">
      <c r="A304" s="129"/>
      <c r="B304" s="171"/>
      <c r="C304" s="169" t="s">
        <v>526</v>
      </c>
      <c r="D304" s="176">
        <f>SUM(D296:D302)</f>
        <v>17291</v>
      </c>
      <c r="E304" s="176">
        <f>SUM(E296:E302)</f>
        <v>15807.7</v>
      </c>
      <c r="F304" s="176">
        <f>SUM(F296:F302)</f>
        <v>10737.9</v>
      </c>
      <c r="G304" s="255">
        <f>(F304/E304)*100</f>
        <v>67.92828811275517</v>
      </c>
    </row>
    <row r="305" spans="1:7" s="98" customFormat="1" ht="18.75" customHeight="1">
      <c r="A305" s="97"/>
      <c r="B305" s="100"/>
      <c r="C305" s="133"/>
      <c r="D305" s="135"/>
      <c r="E305" s="135"/>
      <c r="F305" s="135"/>
      <c r="G305" s="256"/>
    </row>
    <row r="306" spans="1:7" s="98" customFormat="1" ht="13.5" customHeight="1" hidden="1">
      <c r="A306" s="97"/>
      <c r="B306" s="100"/>
      <c r="C306" s="133"/>
      <c r="D306" s="135"/>
      <c r="E306" s="135"/>
      <c r="F306" s="135"/>
      <c r="G306" s="256"/>
    </row>
    <row r="307" spans="1:7" s="98" customFormat="1" ht="13.5" customHeight="1" hidden="1">
      <c r="A307" s="97"/>
      <c r="B307" s="100"/>
      <c r="C307" s="133"/>
      <c r="D307" s="135"/>
      <c r="E307" s="135"/>
      <c r="F307" s="135"/>
      <c r="G307" s="256"/>
    </row>
    <row r="308" spans="1:7" s="98" customFormat="1" ht="13.5" customHeight="1" hidden="1">
      <c r="A308" s="97"/>
      <c r="B308" s="100"/>
      <c r="C308" s="133"/>
      <c r="D308" s="135"/>
      <c r="E308" s="135"/>
      <c r="F308" s="135"/>
      <c r="G308" s="256"/>
    </row>
    <row r="309" spans="1:7" s="98" customFormat="1" ht="13.5" customHeight="1" hidden="1">
      <c r="A309" s="97"/>
      <c r="B309" s="100"/>
      <c r="C309" s="133"/>
      <c r="D309" s="135"/>
      <c r="E309" s="135"/>
      <c r="F309" s="135"/>
      <c r="G309" s="256"/>
    </row>
    <row r="310" spans="1:7" s="98" customFormat="1" ht="13.5" customHeight="1" hidden="1">
      <c r="A310" s="97"/>
      <c r="B310" s="100"/>
      <c r="C310" s="133"/>
      <c r="D310" s="135"/>
      <c r="E310" s="135"/>
      <c r="F310" s="135"/>
      <c r="G310" s="256"/>
    </row>
    <row r="311" spans="1:7" s="98" customFormat="1" ht="16.5" customHeight="1" hidden="1">
      <c r="A311" s="97"/>
      <c r="B311" s="100"/>
      <c r="C311" s="133"/>
      <c r="D311" s="135"/>
      <c r="E311" s="135"/>
      <c r="F311" s="135"/>
      <c r="G311" s="256"/>
    </row>
    <row r="312" spans="1:7" s="98" customFormat="1" ht="15.75" customHeight="1" thickBot="1">
      <c r="A312" s="97"/>
      <c r="B312" s="100"/>
      <c r="C312" s="133"/>
      <c r="D312" s="135"/>
      <c r="E312" s="135"/>
      <c r="F312" s="135"/>
      <c r="G312" s="256"/>
    </row>
    <row r="313" spans="1:7" s="98" customFormat="1" ht="15.75">
      <c r="A313" s="244" t="s">
        <v>25</v>
      </c>
      <c r="B313" s="245" t="s">
        <v>26</v>
      </c>
      <c r="C313" s="244" t="s">
        <v>28</v>
      </c>
      <c r="D313" s="244" t="s">
        <v>29</v>
      </c>
      <c r="E313" s="244" t="s">
        <v>29</v>
      </c>
      <c r="F313" s="210" t="s">
        <v>8</v>
      </c>
      <c r="G313" s="257" t="s">
        <v>333</v>
      </c>
    </row>
    <row r="314" spans="1:7" s="98" customFormat="1" ht="15.75" customHeight="1" thickBot="1">
      <c r="A314" s="246"/>
      <c r="B314" s="247"/>
      <c r="C314" s="248"/>
      <c r="D314" s="249" t="s">
        <v>31</v>
      </c>
      <c r="E314" s="249" t="s">
        <v>32</v>
      </c>
      <c r="F314" s="214" t="s">
        <v>33</v>
      </c>
      <c r="G314" s="258" t="s">
        <v>334</v>
      </c>
    </row>
    <row r="315" spans="1:7" s="98" customFormat="1" ht="16.5" thickTop="1">
      <c r="A315" s="118">
        <v>120</v>
      </c>
      <c r="B315" s="118"/>
      <c r="C315" s="55" t="s">
        <v>264</v>
      </c>
      <c r="D315" s="57"/>
      <c r="E315" s="57"/>
      <c r="F315" s="57"/>
      <c r="G315" s="259"/>
    </row>
    <row r="316" spans="1:7" s="98" customFormat="1" ht="15" customHeight="1">
      <c r="A316" s="69"/>
      <c r="B316" s="156"/>
      <c r="C316" s="55"/>
      <c r="D316" s="71"/>
      <c r="E316" s="71"/>
      <c r="F316" s="71"/>
      <c r="G316" s="253"/>
    </row>
    <row r="317" spans="1:7" s="98" customFormat="1" ht="15" customHeight="1" hidden="1">
      <c r="A317" s="69"/>
      <c r="B317" s="156"/>
      <c r="C317" s="55"/>
      <c r="D317" s="158"/>
      <c r="E317" s="158"/>
      <c r="F317" s="158"/>
      <c r="G317" s="253"/>
    </row>
    <row r="318" spans="1:7" s="98" customFormat="1" ht="15.75">
      <c r="A318" s="69"/>
      <c r="B318" s="157">
        <v>2310</v>
      </c>
      <c r="C318" s="37" t="s">
        <v>527</v>
      </c>
      <c r="D318" s="158">
        <v>20</v>
      </c>
      <c r="E318" s="158">
        <v>20</v>
      </c>
      <c r="F318" s="158">
        <v>0</v>
      </c>
      <c r="G318" s="253">
        <f aca="true" t="shared" si="8" ref="G318:G327">(F318/E318)*100</f>
        <v>0</v>
      </c>
    </row>
    <row r="319" spans="1:7" s="98" customFormat="1" ht="15.75" customHeight="1" hidden="1">
      <c r="A319" s="69"/>
      <c r="B319" s="157">
        <v>2321</v>
      </c>
      <c r="C319" s="37" t="s">
        <v>528</v>
      </c>
      <c r="D319" s="158">
        <v>0</v>
      </c>
      <c r="E319" s="158"/>
      <c r="F319" s="158"/>
      <c r="G319" s="253" t="e">
        <f t="shared" si="8"/>
        <v>#DIV/0!</v>
      </c>
    </row>
    <row r="320" spans="1:7" s="98" customFormat="1" ht="15">
      <c r="A320" s="37"/>
      <c r="B320" s="157">
        <v>3612</v>
      </c>
      <c r="C320" s="37" t="s">
        <v>529</v>
      </c>
      <c r="D320" s="71">
        <v>10422</v>
      </c>
      <c r="E320" s="71">
        <v>10587</v>
      </c>
      <c r="F320" s="71">
        <v>5478.1</v>
      </c>
      <c r="G320" s="253">
        <f t="shared" si="8"/>
        <v>51.743647870029285</v>
      </c>
    </row>
    <row r="321" spans="1:7" s="98" customFormat="1" ht="15">
      <c r="A321" s="37"/>
      <c r="B321" s="157">
        <v>3613</v>
      </c>
      <c r="C321" s="37" t="s">
        <v>530</v>
      </c>
      <c r="D321" s="71">
        <v>6983</v>
      </c>
      <c r="E321" s="71">
        <v>7824</v>
      </c>
      <c r="F321" s="71">
        <v>4657.1</v>
      </c>
      <c r="G321" s="253">
        <f t="shared" si="8"/>
        <v>59.52326175869121</v>
      </c>
    </row>
    <row r="322" spans="1:7" s="98" customFormat="1" ht="15">
      <c r="A322" s="37"/>
      <c r="B322" s="157">
        <v>3632</v>
      </c>
      <c r="C322" s="37" t="s">
        <v>386</v>
      </c>
      <c r="D322" s="71">
        <v>1711</v>
      </c>
      <c r="E322" s="71">
        <v>1711</v>
      </c>
      <c r="F322" s="71">
        <v>654.5</v>
      </c>
      <c r="G322" s="253">
        <f t="shared" si="8"/>
        <v>38.25248392752776</v>
      </c>
    </row>
    <row r="323" spans="1:7" s="98" customFormat="1" ht="15">
      <c r="A323" s="37"/>
      <c r="B323" s="157">
        <v>3634</v>
      </c>
      <c r="C323" s="37" t="s">
        <v>531</v>
      </c>
      <c r="D323" s="71">
        <v>800</v>
      </c>
      <c r="E323" s="71">
        <v>635</v>
      </c>
      <c r="F323" s="71">
        <v>594.6</v>
      </c>
      <c r="G323" s="253">
        <f t="shared" si="8"/>
        <v>93.63779527559055</v>
      </c>
    </row>
    <row r="324" spans="1:7" s="98" customFormat="1" ht="15">
      <c r="A324" s="37"/>
      <c r="B324" s="157">
        <v>3639</v>
      </c>
      <c r="C324" s="37" t="s">
        <v>532</v>
      </c>
      <c r="D324" s="71">
        <f>9937.5-7389</f>
        <v>2548.5</v>
      </c>
      <c r="E324" s="71">
        <f>9096.5-6545</f>
        <v>2551.5</v>
      </c>
      <c r="F324" s="71">
        <f>1324.3-1121.9</f>
        <v>202.39999999999986</v>
      </c>
      <c r="G324" s="253">
        <f t="shared" si="8"/>
        <v>7.932588673329409</v>
      </c>
    </row>
    <row r="325" spans="1:7" s="98" customFormat="1" ht="15" customHeight="1" hidden="1">
      <c r="A325" s="37"/>
      <c r="B325" s="157">
        <v>3639</v>
      </c>
      <c r="C325" s="37" t="s">
        <v>533</v>
      </c>
      <c r="D325" s="71">
        <v>0</v>
      </c>
      <c r="E325" s="71"/>
      <c r="F325" s="71"/>
      <c r="G325" s="253" t="e">
        <f t="shared" si="8"/>
        <v>#DIV/0!</v>
      </c>
    </row>
    <row r="326" spans="1:7" s="98" customFormat="1" ht="15">
      <c r="A326" s="37"/>
      <c r="B326" s="157">
        <v>3639</v>
      </c>
      <c r="C326" s="37" t="s">
        <v>534</v>
      </c>
      <c r="D326" s="71">
        <v>7389</v>
      </c>
      <c r="E326" s="71">
        <v>8815</v>
      </c>
      <c r="F326" s="71">
        <v>1121.9</v>
      </c>
      <c r="G326" s="253">
        <f t="shared" si="8"/>
        <v>12.727169597277369</v>
      </c>
    </row>
    <row r="327" spans="1:7" s="98" customFormat="1" ht="15">
      <c r="A327" s="37"/>
      <c r="B327" s="157">
        <v>3729</v>
      </c>
      <c r="C327" s="37" t="s">
        <v>535</v>
      </c>
      <c r="D327" s="71">
        <v>1</v>
      </c>
      <c r="E327" s="71">
        <v>1</v>
      </c>
      <c r="F327" s="71">
        <v>0</v>
      </c>
      <c r="G327" s="253">
        <f t="shared" si="8"/>
        <v>0</v>
      </c>
    </row>
    <row r="328" spans="1:7" s="98" customFormat="1" ht="15" customHeight="1" thickBot="1">
      <c r="A328" s="159"/>
      <c r="B328" s="159"/>
      <c r="C328" s="172"/>
      <c r="D328" s="175"/>
      <c r="E328" s="175"/>
      <c r="F328" s="175"/>
      <c r="G328" s="265"/>
    </row>
    <row r="329" spans="1:7" s="98" customFormat="1" ht="18.75" customHeight="1" thickBot="1" thickTop="1">
      <c r="A329" s="152"/>
      <c r="B329" s="171"/>
      <c r="C329" s="169" t="s">
        <v>536</v>
      </c>
      <c r="D329" s="176">
        <f>SUM(D318:D327)</f>
        <v>29874.5</v>
      </c>
      <c r="E329" s="176">
        <f>SUM(E318:E327)</f>
        <v>32144.5</v>
      </c>
      <c r="F329" s="176">
        <f>SUM(F318:F327)</f>
        <v>12708.6</v>
      </c>
      <c r="G329" s="255">
        <f>(F329/E329)*100</f>
        <v>39.535845945651666</v>
      </c>
    </row>
    <row r="330" spans="1:7" s="98" customFormat="1" ht="15.75" customHeight="1">
      <c r="A330" s="97"/>
      <c r="B330" s="100"/>
      <c r="C330" s="133"/>
      <c r="D330" s="135"/>
      <c r="E330" s="135"/>
      <c r="F330" s="135"/>
      <c r="G330" s="256"/>
    </row>
    <row r="331" spans="1:7" s="98" customFormat="1" ht="15.75" customHeight="1" hidden="1">
      <c r="A331" s="97"/>
      <c r="B331" s="100"/>
      <c r="C331" s="133"/>
      <c r="D331" s="135"/>
      <c r="E331" s="135"/>
      <c r="F331" s="135"/>
      <c r="G331" s="256"/>
    </row>
    <row r="332" s="98" customFormat="1" ht="15.75" customHeight="1" thickBot="1">
      <c r="G332" s="239"/>
    </row>
    <row r="333" spans="1:7" s="98" customFormat="1" ht="15.75">
      <c r="A333" s="244" t="s">
        <v>25</v>
      </c>
      <c r="B333" s="245" t="s">
        <v>26</v>
      </c>
      <c r="C333" s="244" t="s">
        <v>28</v>
      </c>
      <c r="D333" s="244" t="s">
        <v>29</v>
      </c>
      <c r="E333" s="244" t="s">
        <v>29</v>
      </c>
      <c r="F333" s="210" t="s">
        <v>8</v>
      </c>
      <c r="G333" s="257" t="s">
        <v>333</v>
      </c>
    </row>
    <row r="334" spans="1:7" s="98" customFormat="1" ht="15.75" customHeight="1" thickBot="1">
      <c r="A334" s="246"/>
      <c r="B334" s="247"/>
      <c r="C334" s="248"/>
      <c r="D334" s="249" t="s">
        <v>31</v>
      </c>
      <c r="E334" s="249" t="s">
        <v>32</v>
      </c>
      <c r="F334" s="214" t="s">
        <v>33</v>
      </c>
      <c r="G334" s="258" t="s">
        <v>334</v>
      </c>
    </row>
    <row r="335" spans="1:7" s="98" customFormat="1" ht="38.25" customHeight="1" thickBot="1" thickTop="1">
      <c r="A335" s="169"/>
      <c r="B335" s="177"/>
      <c r="C335" s="178" t="s">
        <v>537</v>
      </c>
      <c r="D335" s="179">
        <f>SUM(D35,D151,D177,D209,D239,D260,D278,D289,D304,D329,)</f>
        <v>531528</v>
      </c>
      <c r="E335" s="179">
        <f>SUM(E35,E151,E177,E209,E239,E260,E278,E289,E304,E329)</f>
        <v>564404.1</v>
      </c>
      <c r="F335" s="179">
        <f>SUM(F35,F151,F177,F209,F239,F260,F278,F289,F304,F329,)</f>
        <v>291080.10000000003</v>
      </c>
      <c r="G335" s="266">
        <f>(F335/E335)*100</f>
        <v>51.572995306022776</v>
      </c>
    </row>
    <row r="336" spans="1:7" ht="15">
      <c r="A336" s="33"/>
      <c r="B336" s="33"/>
      <c r="C336" s="33"/>
      <c r="D336" s="33"/>
      <c r="E336" s="33"/>
      <c r="F336" s="33"/>
      <c r="G336" s="33"/>
    </row>
    <row r="337" spans="1:7" ht="15" customHeight="1">
      <c r="A337" s="33"/>
      <c r="B337" s="33"/>
      <c r="C337" s="33"/>
      <c r="D337" s="33"/>
      <c r="E337" s="33"/>
      <c r="F337" s="33"/>
      <c r="G337" s="33"/>
    </row>
    <row r="338" spans="1:7" ht="15" customHeight="1">
      <c r="A338" s="33"/>
      <c r="B338" s="33"/>
      <c r="C338" s="33"/>
      <c r="D338" s="33"/>
      <c r="E338" s="33"/>
      <c r="F338" s="33"/>
      <c r="G338" s="33"/>
    </row>
    <row r="339" spans="1:7" ht="15" customHeight="1">
      <c r="A339" s="33"/>
      <c r="B339" s="33"/>
      <c r="C339" s="33"/>
      <c r="D339" s="33"/>
      <c r="E339" s="33"/>
      <c r="F339" s="33"/>
      <c r="G339" s="33"/>
    </row>
    <row r="340" spans="1:7" ht="15">
      <c r="A340" s="33"/>
      <c r="B340" s="33"/>
      <c r="C340" s="33"/>
      <c r="D340" s="33"/>
      <c r="E340" s="33"/>
      <c r="F340" s="33"/>
      <c r="G340" s="33"/>
    </row>
    <row r="341" spans="1:7" ht="15">
      <c r="A341" s="33"/>
      <c r="B341" s="33"/>
      <c r="C341" s="33"/>
      <c r="D341" s="33"/>
      <c r="E341" s="33"/>
      <c r="F341" s="34"/>
      <c r="G341" s="33"/>
    </row>
    <row r="342" spans="1:7" ht="15">
      <c r="A342" s="33"/>
      <c r="B342" s="33"/>
      <c r="C342" s="34"/>
      <c r="D342" s="33"/>
      <c r="E342" s="33"/>
      <c r="F342" s="33"/>
      <c r="G342" s="33"/>
    </row>
    <row r="343" spans="1:7" ht="15">
      <c r="A343" s="33"/>
      <c r="B343" s="33"/>
      <c r="C343" s="33"/>
      <c r="D343" s="33"/>
      <c r="E343" s="33"/>
      <c r="F343" s="33"/>
      <c r="G343" s="33"/>
    </row>
    <row r="344" spans="1:7" ht="15">
      <c r="A344" s="33"/>
      <c r="B344" s="33"/>
      <c r="C344" s="33"/>
      <c r="D344" s="33"/>
      <c r="E344" s="33"/>
      <c r="F344" s="33"/>
      <c r="G344" s="33"/>
    </row>
    <row r="345" spans="1:7" ht="15">
      <c r="A345" s="33"/>
      <c r="B345" s="33"/>
      <c r="C345" s="33"/>
      <c r="D345" s="33"/>
      <c r="E345" s="33"/>
      <c r="F345" s="33"/>
      <c r="G345" s="33"/>
    </row>
    <row r="346" spans="1:7" ht="15">
      <c r="A346" s="33"/>
      <c r="B346" s="33"/>
      <c r="C346" s="33"/>
      <c r="D346" s="33"/>
      <c r="E346" s="33"/>
      <c r="F346" s="33"/>
      <c r="G346" s="33"/>
    </row>
    <row r="347" spans="1:7" ht="15">
      <c r="A347" s="33"/>
      <c r="B347" s="33"/>
      <c r="C347" s="33"/>
      <c r="D347" s="33"/>
      <c r="E347" s="33"/>
      <c r="F347" s="33"/>
      <c r="G347" s="33"/>
    </row>
    <row r="348" spans="1:7" ht="15">
      <c r="A348" s="33"/>
      <c r="B348" s="33"/>
      <c r="C348" s="33"/>
      <c r="D348" s="33"/>
      <c r="E348" s="33"/>
      <c r="F348" s="33"/>
      <c r="G348" s="33"/>
    </row>
    <row r="349" spans="1:7" ht="15">
      <c r="A349" s="33"/>
      <c r="B349" s="33"/>
      <c r="C349" s="33"/>
      <c r="D349" s="33"/>
      <c r="E349" s="33"/>
      <c r="F349" s="33"/>
      <c r="G349" s="33"/>
    </row>
    <row r="350" spans="1:7" ht="15">
      <c r="A350" s="33"/>
      <c r="B350" s="33"/>
      <c r="C350" s="33"/>
      <c r="D350" s="33"/>
      <c r="E350" s="33"/>
      <c r="F350" s="33"/>
      <c r="G350" s="33"/>
    </row>
    <row r="351" spans="1:7" ht="15">
      <c r="A351" s="33"/>
      <c r="B351" s="33"/>
      <c r="C351" s="33"/>
      <c r="D351" s="33"/>
      <c r="E351" s="33"/>
      <c r="F351" s="33"/>
      <c r="G351" s="33"/>
    </row>
    <row r="352" spans="1:7" ht="15">
      <c r="A352" s="33"/>
      <c r="B352" s="33"/>
      <c r="C352" s="33"/>
      <c r="D352" s="33"/>
      <c r="E352" s="33"/>
      <c r="F352" s="33"/>
      <c r="G352" s="33"/>
    </row>
    <row r="353" spans="1:7" ht="15">
      <c r="A353" s="33"/>
      <c r="B353" s="33"/>
      <c r="C353" s="33"/>
      <c r="D353" s="33"/>
      <c r="E353" s="33"/>
      <c r="F353" s="33"/>
      <c r="G353" s="33"/>
    </row>
    <row r="354" spans="1:7" ht="15">
      <c r="A354" s="33"/>
      <c r="B354" s="33"/>
      <c r="C354" s="33"/>
      <c r="D354" s="33"/>
      <c r="E354" s="33"/>
      <c r="F354" s="33"/>
      <c r="G354" s="33"/>
    </row>
    <row r="355" spans="1:7" ht="15">
      <c r="A355" s="33"/>
      <c r="B355" s="33"/>
      <c r="C355" s="33"/>
      <c r="D355" s="33"/>
      <c r="E355" s="33"/>
      <c r="F355" s="33"/>
      <c r="G355" s="33"/>
    </row>
    <row r="356" spans="1:7" ht="15">
      <c r="A356" s="33"/>
      <c r="B356" s="33"/>
      <c r="C356" s="33"/>
      <c r="D356" s="33"/>
      <c r="E356" s="33"/>
      <c r="F356" s="33"/>
      <c r="G356" s="33"/>
    </row>
  </sheetData>
  <sheetProtection/>
  <printOptions/>
  <pageMargins left="0.35" right="0.196850393700787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7.28125" style="296" customWidth="1"/>
    <col min="2" max="2" width="9.140625" style="296" customWidth="1"/>
    <col min="3" max="8" width="0" style="296" hidden="1" customWidth="1"/>
    <col min="9" max="18" width="9.140625" style="296" customWidth="1"/>
    <col min="19" max="22" width="0" style="296" hidden="1" customWidth="1"/>
    <col min="23" max="23" width="10.8515625" style="296" customWidth="1"/>
    <col min="24" max="16384" width="9.140625" style="296" customWidth="1"/>
  </cols>
  <sheetData>
    <row r="1" spans="1:24" s="290" customFormat="1" ht="18.75">
      <c r="A1" s="774" t="s">
        <v>538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289"/>
      <c r="S1" s="289"/>
      <c r="T1" s="289"/>
      <c r="U1" s="289"/>
      <c r="V1" s="289"/>
      <c r="W1" s="289"/>
      <c r="X1" s="289"/>
    </row>
    <row r="2" spans="1:24" ht="18.75" thickBot="1">
      <c r="A2" s="291"/>
      <c r="B2" s="292"/>
      <c r="C2" s="293"/>
      <c r="D2" s="293"/>
      <c r="E2" s="294"/>
      <c r="F2" s="293"/>
      <c r="G2" s="293"/>
      <c r="H2" s="293"/>
      <c r="I2" s="293"/>
      <c r="J2" s="295"/>
      <c r="K2" s="293"/>
      <c r="L2" s="293"/>
      <c r="M2" s="293"/>
      <c r="N2" s="293"/>
      <c r="O2" s="293"/>
      <c r="P2" s="293"/>
      <c r="Q2" s="293"/>
      <c r="R2" s="775" t="s">
        <v>539</v>
      </c>
      <c r="S2" s="775"/>
      <c r="T2" s="775"/>
      <c r="U2" s="775"/>
      <c r="V2" s="775"/>
      <c r="W2" s="775"/>
      <c r="X2" s="775"/>
    </row>
    <row r="3" spans="1:24" ht="15.75" thickBot="1">
      <c r="A3" s="297" t="s">
        <v>540</v>
      </c>
      <c r="B3" s="298" t="s">
        <v>541</v>
      </c>
      <c r="C3" s="283"/>
      <c r="D3" s="283"/>
      <c r="E3" s="299"/>
      <c r="F3" s="283"/>
      <c r="G3" s="284"/>
      <c r="H3" s="267"/>
      <c r="I3" s="267"/>
      <c r="J3" s="300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3.5" thickBot="1">
      <c r="A4" s="295" t="s">
        <v>542</v>
      </c>
      <c r="B4" s="293"/>
      <c r="C4" s="293"/>
      <c r="D4" s="293"/>
      <c r="E4" s="294"/>
      <c r="F4" s="293"/>
      <c r="G4" s="293"/>
      <c r="H4" s="293"/>
      <c r="I4" s="293"/>
      <c r="J4" s="295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 ht="15">
      <c r="A5" s="301"/>
      <c r="B5" s="302"/>
      <c r="C5" s="302"/>
      <c r="D5" s="302"/>
      <c r="E5" s="303"/>
      <c r="F5" s="302"/>
      <c r="G5" s="304"/>
      <c r="H5" s="302"/>
      <c r="I5" s="302"/>
      <c r="J5" s="305" t="s">
        <v>29</v>
      </c>
      <c r="K5" s="306"/>
      <c r="L5" s="307"/>
      <c r="M5" s="307"/>
      <c r="N5" s="307"/>
      <c r="O5" s="307"/>
      <c r="P5" s="285" t="s">
        <v>543</v>
      </c>
      <c r="Q5" s="307"/>
      <c r="R5" s="307"/>
      <c r="S5" s="307"/>
      <c r="T5" s="307"/>
      <c r="U5" s="307"/>
      <c r="V5" s="307"/>
      <c r="W5" s="305" t="s">
        <v>544</v>
      </c>
      <c r="X5" s="308" t="s">
        <v>545</v>
      </c>
    </row>
    <row r="6" spans="1:24" ht="13.5" thickBot="1">
      <c r="A6" s="309" t="s">
        <v>27</v>
      </c>
      <c r="B6" s="310" t="s">
        <v>546</v>
      </c>
      <c r="C6" s="310" t="s">
        <v>547</v>
      </c>
      <c r="D6" s="310" t="s">
        <v>548</v>
      </c>
      <c r="E6" s="310" t="s">
        <v>549</v>
      </c>
      <c r="F6" s="310" t="s">
        <v>550</v>
      </c>
      <c r="G6" s="310" t="s">
        <v>551</v>
      </c>
      <c r="H6" s="310" t="s">
        <v>552</v>
      </c>
      <c r="I6" s="310" t="s">
        <v>553</v>
      </c>
      <c r="J6" s="311">
        <v>2014</v>
      </c>
      <c r="K6" s="312" t="s">
        <v>554</v>
      </c>
      <c r="L6" s="313" t="s">
        <v>555</v>
      </c>
      <c r="M6" s="313" t="s">
        <v>556</v>
      </c>
      <c r="N6" s="313" t="s">
        <v>557</v>
      </c>
      <c r="O6" s="313" t="s">
        <v>558</v>
      </c>
      <c r="P6" s="313" t="s">
        <v>559</v>
      </c>
      <c r="Q6" s="313" t="s">
        <v>560</v>
      </c>
      <c r="R6" s="313" t="s">
        <v>561</v>
      </c>
      <c r="S6" s="313" t="s">
        <v>562</v>
      </c>
      <c r="T6" s="313" t="s">
        <v>563</v>
      </c>
      <c r="U6" s="313" t="s">
        <v>564</v>
      </c>
      <c r="V6" s="312" t="s">
        <v>565</v>
      </c>
      <c r="W6" s="311" t="s">
        <v>566</v>
      </c>
      <c r="X6" s="314" t="s">
        <v>567</v>
      </c>
    </row>
    <row r="7" spans="1:24" ht="12.75">
      <c r="A7" s="315" t="s">
        <v>568</v>
      </c>
      <c r="B7" s="316"/>
      <c r="C7" s="317">
        <v>104</v>
      </c>
      <c r="D7" s="317">
        <v>104</v>
      </c>
      <c r="E7" s="318"/>
      <c r="F7" s="319">
        <v>139</v>
      </c>
      <c r="G7" s="320">
        <v>133</v>
      </c>
      <c r="H7" s="321">
        <v>139</v>
      </c>
      <c r="I7" s="322">
        <v>139</v>
      </c>
      <c r="J7" s="323"/>
      <c r="K7" s="324">
        <v>148</v>
      </c>
      <c r="L7" s="325">
        <v>148</v>
      </c>
      <c r="M7" s="325">
        <v>151</v>
      </c>
      <c r="N7" s="325">
        <v>150</v>
      </c>
      <c r="O7" s="326">
        <v>151</v>
      </c>
      <c r="P7" s="326">
        <v>150</v>
      </c>
      <c r="Q7" s="326">
        <v>151</v>
      </c>
      <c r="R7" s="326">
        <v>151</v>
      </c>
      <c r="S7" s="326"/>
      <c r="T7" s="326"/>
      <c r="U7" s="326"/>
      <c r="V7" s="326"/>
      <c r="W7" s="327" t="s">
        <v>569</v>
      </c>
      <c r="X7" s="328" t="s">
        <v>569</v>
      </c>
    </row>
    <row r="8" spans="1:24" ht="13.5" thickBot="1">
      <c r="A8" s="329" t="s">
        <v>570</v>
      </c>
      <c r="B8" s="330"/>
      <c r="C8" s="331">
        <v>101</v>
      </c>
      <c r="D8" s="331">
        <v>104</v>
      </c>
      <c r="E8" s="332"/>
      <c r="F8" s="331">
        <v>137</v>
      </c>
      <c r="G8" s="333">
        <v>129</v>
      </c>
      <c r="H8" s="334">
        <v>138</v>
      </c>
      <c r="I8" s="333">
        <v>138</v>
      </c>
      <c r="J8" s="335"/>
      <c r="K8" s="336">
        <v>144.5</v>
      </c>
      <c r="L8" s="337">
        <v>144.25</v>
      </c>
      <c r="M8" s="338">
        <v>147.25</v>
      </c>
      <c r="N8" s="338">
        <v>146.25</v>
      </c>
      <c r="O8" s="337">
        <v>147.25</v>
      </c>
      <c r="P8" s="337">
        <v>146.3</v>
      </c>
      <c r="Q8" s="337">
        <v>147.25</v>
      </c>
      <c r="R8" s="337">
        <v>147.25</v>
      </c>
      <c r="S8" s="337"/>
      <c r="T8" s="337"/>
      <c r="U8" s="337"/>
      <c r="V8" s="336"/>
      <c r="W8" s="339"/>
      <c r="X8" s="340" t="s">
        <v>569</v>
      </c>
    </row>
    <row r="9" spans="1:24" ht="12.75">
      <c r="A9" s="341" t="s">
        <v>571</v>
      </c>
      <c r="B9" s="342" t="s">
        <v>572</v>
      </c>
      <c r="C9" s="343">
        <v>37915</v>
      </c>
      <c r="D9" s="343">
        <v>39774</v>
      </c>
      <c r="E9" s="286" t="s">
        <v>573</v>
      </c>
      <c r="F9" s="344">
        <v>23549</v>
      </c>
      <c r="G9" s="345">
        <v>24376</v>
      </c>
      <c r="H9" s="346">
        <v>24327</v>
      </c>
      <c r="I9" s="347">
        <v>24978</v>
      </c>
      <c r="J9" s="348" t="s">
        <v>569</v>
      </c>
      <c r="K9" s="349">
        <v>25193</v>
      </c>
      <c r="L9" s="350">
        <v>25256</v>
      </c>
      <c r="M9" s="351">
        <v>25481</v>
      </c>
      <c r="N9" s="351">
        <v>25514</v>
      </c>
      <c r="O9" s="352">
        <v>25783</v>
      </c>
      <c r="P9" s="352">
        <v>25781</v>
      </c>
      <c r="Q9" s="353">
        <v>26241</v>
      </c>
      <c r="R9" s="353">
        <v>26361</v>
      </c>
      <c r="S9" s="353"/>
      <c r="T9" s="353"/>
      <c r="U9" s="353"/>
      <c r="V9" s="354"/>
      <c r="W9" s="270" t="s">
        <v>569</v>
      </c>
      <c r="X9" s="355" t="s">
        <v>569</v>
      </c>
    </row>
    <row r="10" spans="1:24" ht="12.75">
      <c r="A10" s="356" t="s">
        <v>574</v>
      </c>
      <c r="B10" s="357" t="s">
        <v>575</v>
      </c>
      <c r="C10" s="358">
        <v>-16164</v>
      </c>
      <c r="D10" s="358">
        <v>-17825</v>
      </c>
      <c r="E10" s="286" t="s">
        <v>576</v>
      </c>
      <c r="F10" s="344">
        <v>-21592</v>
      </c>
      <c r="G10" s="345">
        <v>-22365</v>
      </c>
      <c r="H10" s="359">
        <v>22791</v>
      </c>
      <c r="I10" s="345">
        <v>23076</v>
      </c>
      <c r="J10" s="360" t="s">
        <v>569</v>
      </c>
      <c r="K10" s="361">
        <v>23174</v>
      </c>
      <c r="L10" s="362">
        <v>23276</v>
      </c>
      <c r="M10" s="363">
        <v>23304</v>
      </c>
      <c r="N10" s="363">
        <v>23395</v>
      </c>
      <c r="O10" s="352">
        <v>23653</v>
      </c>
      <c r="P10" s="352">
        <v>23632</v>
      </c>
      <c r="Q10" s="353">
        <v>24134</v>
      </c>
      <c r="R10" s="353">
        <v>24297</v>
      </c>
      <c r="S10" s="353"/>
      <c r="T10" s="353"/>
      <c r="U10" s="353"/>
      <c r="V10" s="354"/>
      <c r="W10" s="270" t="s">
        <v>569</v>
      </c>
      <c r="X10" s="355" t="s">
        <v>569</v>
      </c>
    </row>
    <row r="11" spans="1:24" ht="12.75">
      <c r="A11" s="356" t="s">
        <v>577</v>
      </c>
      <c r="B11" s="357" t="s">
        <v>578</v>
      </c>
      <c r="C11" s="358">
        <v>604</v>
      </c>
      <c r="D11" s="358">
        <v>619</v>
      </c>
      <c r="E11" s="286" t="s">
        <v>579</v>
      </c>
      <c r="F11" s="344">
        <v>965</v>
      </c>
      <c r="G11" s="345">
        <v>754</v>
      </c>
      <c r="H11" s="359">
        <v>666</v>
      </c>
      <c r="I11" s="345">
        <v>526</v>
      </c>
      <c r="J11" s="360" t="s">
        <v>569</v>
      </c>
      <c r="K11" s="361">
        <v>554</v>
      </c>
      <c r="L11" s="362">
        <v>630</v>
      </c>
      <c r="M11" s="363">
        <v>565</v>
      </c>
      <c r="N11" s="363">
        <v>542</v>
      </c>
      <c r="O11" s="352">
        <v>513</v>
      </c>
      <c r="P11" s="352">
        <v>586</v>
      </c>
      <c r="Q11" s="353">
        <v>604</v>
      </c>
      <c r="R11" s="353">
        <v>496</v>
      </c>
      <c r="S11" s="353"/>
      <c r="T11" s="353"/>
      <c r="U11" s="353"/>
      <c r="V11" s="354"/>
      <c r="W11" s="270" t="s">
        <v>569</v>
      </c>
      <c r="X11" s="355" t="s">
        <v>569</v>
      </c>
    </row>
    <row r="12" spans="1:24" ht="12.75">
      <c r="A12" s="356" t="s">
        <v>580</v>
      </c>
      <c r="B12" s="357" t="s">
        <v>581</v>
      </c>
      <c r="C12" s="358">
        <v>221</v>
      </c>
      <c r="D12" s="358">
        <v>610</v>
      </c>
      <c r="E12" s="286" t="s">
        <v>569</v>
      </c>
      <c r="F12" s="344">
        <v>975</v>
      </c>
      <c r="G12" s="345">
        <v>1032</v>
      </c>
      <c r="H12" s="359">
        <v>586</v>
      </c>
      <c r="I12" s="345">
        <v>3077</v>
      </c>
      <c r="J12" s="360" t="s">
        <v>569</v>
      </c>
      <c r="K12" s="361">
        <v>9455</v>
      </c>
      <c r="L12" s="362">
        <v>5237</v>
      </c>
      <c r="M12" s="363">
        <v>3267</v>
      </c>
      <c r="N12" s="363">
        <v>6697</v>
      </c>
      <c r="O12" s="352">
        <v>9406</v>
      </c>
      <c r="P12" s="352">
        <v>12507</v>
      </c>
      <c r="Q12" s="353">
        <v>15224</v>
      </c>
      <c r="R12" s="353">
        <v>18611</v>
      </c>
      <c r="S12" s="353"/>
      <c r="T12" s="353"/>
      <c r="U12" s="353"/>
      <c r="V12" s="354"/>
      <c r="W12" s="270" t="s">
        <v>569</v>
      </c>
      <c r="X12" s="355" t="s">
        <v>569</v>
      </c>
    </row>
    <row r="13" spans="1:24" ht="13.5" thickBot="1">
      <c r="A13" s="315" t="s">
        <v>582</v>
      </c>
      <c r="B13" s="364" t="s">
        <v>583</v>
      </c>
      <c r="C13" s="365">
        <v>2021</v>
      </c>
      <c r="D13" s="365">
        <v>852</v>
      </c>
      <c r="E13" s="268" t="s">
        <v>584</v>
      </c>
      <c r="F13" s="366">
        <v>3509</v>
      </c>
      <c r="G13" s="367">
        <v>5236</v>
      </c>
      <c r="H13" s="368">
        <v>2489</v>
      </c>
      <c r="I13" s="367">
        <v>4741</v>
      </c>
      <c r="J13" s="369" t="s">
        <v>569</v>
      </c>
      <c r="K13" s="370">
        <v>3409</v>
      </c>
      <c r="L13" s="371">
        <v>3285</v>
      </c>
      <c r="M13" s="372">
        <v>4178</v>
      </c>
      <c r="N13" s="372">
        <v>10776</v>
      </c>
      <c r="O13" s="373">
        <v>9034</v>
      </c>
      <c r="P13" s="373">
        <v>13939</v>
      </c>
      <c r="Q13" s="374">
        <v>10540</v>
      </c>
      <c r="R13" s="374">
        <v>8108</v>
      </c>
      <c r="S13" s="374"/>
      <c r="T13" s="374"/>
      <c r="U13" s="374"/>
      <c r="V13" s="374"/>
      <c r="W13" s="375" t="s">
        <v>569</v>
      </c>
      <c r="X13" s="328" t="s">
        <v>569</v>
      </c>
    </row>
    <row r="14" spans="1:24" ht="13.5" thickBot="1">
      <c r="A14" s="376" t="s">
        <v>585</v>
      </c>
      <c r="B14" s="377"/>
      <c r="C14" s="378">
        <v>24618</v>
      </c>
      <c r="D14" s="378">
        <v>24087</v>
      </c>
      <c r="E14" s="379"/>
      <c r="F14" s="380">
        <v>9516</v>
      </c>
      <c r="G14" s="380">
        <v>9034</v>
      </c>
      <c r="H14" s="381">
        <v>5277</v>
      </c>
      <c r="I14" s="380">
        <v>10245</v>
      </c>
      <c r="J14" s="382" t="s">
        <v>569</v>
      </c>
      <c r="K14" s="383">
        <v>15478</v>
      </c>
      <c r="L14" s="384">
        <v>11131</v>
      </c>
      <c r="M14" s="385">
        <v>10187</v>
      </c>
      <c r="N14" s="385">
        <v>20135</v>
      </c>
      <c r="O14" s="384">
        <v>21084</v>
      </c>
      <c r="P14" s="384">
        <v>29182</v>
      </c>
      <c r="Q14" s="386">
        <v>28475</v>
      </c>
      <c r="R14" s="386">
        <v>29281</v>
      </c>
      <c r="S14" s="386"/>
      <c r="T14" s="386"/>
      <c r="U14" s="386"/>
      <c r="V14" s="387"/>
      <c r="W14" s="379" t="s">
        <v>569</v>
      </c>
      <c r="X14" s="382" t="s">
        <v>569</v>
      </c>
    </row>
    <row r="15" spans="1:24" ht="12.75">
      <c r="A15" s="315" t="s">
        <v>586</v>
      </c>
      <c r="B15" s="342" t="s">
        <v>587</v>
      </c>
      <c r="C15" s="343">
        <v>7043</v>
      </c>
      <c r="D15" s="343">
        <v>7240</v>
      </c>
      <c r="E15" s="268">
        <v>401</v>
      </c>
      <c r="F15" s="366">
        <v>1966</v>
      </c>
      <c r="G15" s="367">
        <v>2011</v>
      </c>
      <c r="H15" s="368">
        <v>1536</v>
      </c>
      <c r="I15" s="367">
        <v>1902</v>
      </c>
      <c r="J15" s="348" t="s">
        <v>569</v>
      </c>
      <c r="K15" s="388">
        <v>2019</v>
      </c>
      <c r="L15" s="373">
        <v>1979</v>
      </c>
      <c r="M15" s="372">
        <v>2177</v>
      </c>
      <c r="N15" s="372">
        <v>2119</v>
      </c>
      <c r="O15" s="373">
        <v>2077</v>
      </c>
      <c r="P15" s="373">
        <v>2149</v>
      </c>
      <c r="Q15" s="374">
        <v>2191</v>
      </c>
      <c r="R15" s="374">
        <v>2064</v>
      </c>
      <c r="S15" s="374"/>
      <c r="T15" s="374"/>
      <c r="U15" s="374"/>
      <c r="V15" s="374"/>
      <c r="W15" s="375" t="s">
        <v>569</v>
      </c>
      <c r="X15" s="328" t="s">
        <v>569</v>
      </c>
    </row>
    <row r="16" spans="1:24" ht="12.75">
      <c r="A16" s="356" t="s">
        <v>588</v>
      </c>
      <c r="B16" s="357" t="s">
        <v>589</v>
      </c>
      <c r="C16" s="358">
        <v>1001</v>
      </c>
      <c r="D16" s="358">
        <v>820</v>
      </c>
      <c r="E16" s="286" t="s">
        <v>590</v>
      </c>
      <c r="F16" s="344">
        <v>1207</v>
      </c>
      <c r="G16" s="345">
        <v>1401</v>
      </c>
      <c r="H16" s="359">
        <v>1388</v>
      </c>
      <c r="I16" s="345">
        <v>1714</v>
      </c>
      <c r="J16" s="360" t="s">
        <v>569</v>
      </c>
      <c r="K16" s="389">
        <v>1578</v>
      </c>
      <c r="L16" s="352">
        <v>1699</v>
      </c>
      <c r="M16" s="351">
        <v>1547</v>
      </c>
      <c r="N16" s="351">
        <v>1463</v>
      </c>
      <c r="O16" s="352">
        <v>2507</v>
      </c>
      <c r="P16" s="352">
        <v>2493</v>
      </c>
      <c r="Q16" s="353">
        <v>1418</v>
      </c>
      <c r="R16" s="353">
        <v>1536</v>
      </c>
      <c r="S16" s="353"/>
      <c r="T16" s="353"/>
      <c r="U16" s="353"/>
      <c r="V16" s="354"/>
      <c r="W16" s="270" t="s">
        <v>569</v>
      </c>
      <c r="X16" s="355" t="s">
        <v>569</v>
      </c>
    </row>
    <row r="17" spans="1:24" ht="12.75">
      <c r="A17" s="356" t="s">
        <v>591</v>
      </c>
      <c r="B17" s="357" t="s">
        <v>592</v>
      </c>
      <c r="C17" s="358">
        <v>14718</v>
      </c>
      <c r="D17" s="358">
        <v>14718</v>
      </c>
      <c r="E17" s="286" t="s">
        <v>569</v>
      </c>
      <c r="F17" s="344">
        <v>0</v>
      </c>
      <c r="G17" s="345">
        <v>0</v>
      </c>
      <c r="H17" s="359">
        <v>0</v>
      </c>
      <c r="I17" s="345">
        <v>0</v>
      </c>
      <c r="J17" s="360" t="s">
        <v>569</v>
      </c>
      <c r="K17" s="390">
        <v>0</v>
      </c>
      <c r="L17" s="362">
        <v>0</v>
      </c>
      <c r="M17" s="363">
        <v>0</v>
      </c>
      <c r="N17" s="363">
        <v>0</v>
      </c>
      <c r="O17" s="352">
        <v>0</v>
      </c>
      <c r="P17" s="352">
        <v>0</v>
      </c>
      <c r="Q17" s="353">
        <v>0</v>
      </c>
      <c r="R17" s="353">
        <v>0</v>
      </c>
      <c r="S17" s="353"/>
      <c r="T17" s="353"/>
      <c r="U17" s="353"/>
      <c r="V17" s="354"/>
      <c r="W17" s="270" t="s">
        <v>569</v>
      </c>
      <c r="X17" s="355" t="s">
        <v>569</v>
      </c>
    </row>
    <row r="18" spans="1:24" ht="12.75">
      <c r="A18" s="356" t="s">
        <v>593</v>
      </c>
      <c r="B18" s="357" t="s">
        <v>594</v>
      </c>
      <c r="C18" s="358">
        <v>1758</v>
      </c>
      <c r="D18" s="358">
        <v>1762</v>
      </c>
      <c r="E18" s="286" t="s">
        <v>569</v>
      </c>
      <c r="F18" s="344">
        <v>4210</v>
      </c>
      <c r="G18" s="345">
        <v>5453</v>
      </c>
      <c r="H18" s="359">
        <v>8278</v>
      </c>
      <c r="I18" s="345">
        <v>8491</v>
      </c>
      <c r="J18" s="360" t="s">
        <v>569</v>
      </c>
      <c r="K18" s="390">
        <v>12706</v>
      </c>
      <c r="L18" s="362">
        <v>9574</v>
      </c>
      <c r="M18" s="363">
        <v>7800</v>
      </c>
      <c r="N18" s="363">
        <v>16381</v>
      </c>
      <c r="O18" s="352">
        <v>16494</v>
      </c>
      <c r="P18" s="352">
        <v>23932</v>
      </c>
      <c r="Q18" s="353">
        <v>24289</v>
      </c>
      <c r="R18" s="353">
        <v>23497</v>
      </c>
      <c r="S18" s="353"/>
      <c r="T18" s="353"/>
      <c r="U18" s="353"/>
      <c r="V18" s="354"/>
      <c r="W18" s="270" t="s">
        <v>569</v>
      </c>
      <c r="X18" s="355" t="s">
        <v>569</v>
      </c>
    </row>
    <row r="19" spans="1:24" ht="13.5" thickBot="1">
      <c r="A19" s="329" t="s">
        <v>595</v>
      </c>
      <c r="B19" s="391" t="s">
        <v>596</v>
      </c>
      <c r="C19" s="392">
        <v>0</v>
      </c>
      <c r="D19" s="392">
        <v>0</v>
      </c>
      <c r="E19" s="287" t="s">
        <v>569</v>
      </c>
      <c r="F19" s="330">
        <v>0</v>
      </c>
      <c r="G19" s="345">
        <v>0</v>
      </c>
      <c r="H19" s="393">
        <v>0</v>
      </c>
      <c r="I19" s="394">
        <v>0</v>
      </c>
      <c r="J19" s="395" t="s">
        <v>569</v>
      </c>
      <c r="K19" s="390">
        <v>0</v>
      </c>
      <c r="L19" s="362">
        <v>0</v>
      </c>
      <c r="M19" s="363">
        <v>0</v>
      </c>
      <c r="N19" s="363">
        <v>0</v>
      </c>
      <c r="O19" s="352"/>
      <c r="P19" s="352">
        <v>0</v>
      </c>
      <c r="Q19" s="353">
        <v>0</v>
      </c>
      <c r="R19" s="353">
        <v>0</v>
      </c>
      <c r="S19" s="353"/>
      <c r="T19" s="353"/>
      <c r="U19" s="353"/>
      <c r="V19" s="354"/>
      <c r="W19" s="396" t="s">
        <v>569</v>
      </c>
      <c r="X19" s="397" t="s">
        <v>569</v>
      </c>
    </row>
    <row r="20" spans="1:24" ht="14.25">
      <c r="A20" s="398" t="s">
        <v>597</v>
      </c>
      <c r="B20" s="342" t="s">
        <v>598</v>
      </c>
      <c r="C20" s="343">
        <v>12472</v>
      </c>
      <c r="D20" s="343">
        <v>13728</v>
      </c>
      <c r="E20" s="269" t="s">
        <v>569</v>
      </c>
      <c r="F20" s="307">
        <v>25027</v>
      </c>
      <c r="G20" s="399">
        <v>26221</v>
      </c>
      <c r="H20" s="400">
        <v>16950</v>
      </c>
      <c r="I20" s="399">
        <f>26544+481+267</f>
        <v>27292</v>
      </c>
      <c r="J20" s="401">
        <v>22890</v>
      </c>
      <c r="K20" s="402">
        <v>0</v>
      </c>
      <c r="L20" s="403">
        <v>0</v>
      </c>
      <c r="M20" s="404">
        <v>165</v>
      </c>
      <c r="N20" s="404">
        <v>3104</v>
      </c>
      <c r="O20" s="404">
        <v>1795</v>
      </c>
      <c r="P20" s="404">
        <v>2895</v>
      </c>
      <c r="Q20" s="404">
        <v>2677</v>
      </c>
      <c r="R20" s="404">
        <v>3202</v>
      </c>
      <c r="S20" s="404"/>
      <c r="T20" s="404"/>
      <c r="U20" s="404"/>
      <c r="V20" s="405"/>
      <c r="W20" s="406">
        <f>SUM(K20:V20)</f>
        <v>13838</v>
      </c>
      <c r="X20" s="407">
        <f>IF(J20&lt;&gt;0,+W20/J20," - - - ")</f>
        <v>0.6045434687636523</v>
      </c>
    </row>
    <row r="21" spans="1:24" ht="14.25">
      <c r="A21" s="356" t="s">
        <v>599</v>
      </c>
      <c r="B21" s="357" t="s">
        <v>600</v>
      </c>
      <c r="C21" s="358">
        <v>0</v>
      </c>
      <c r="D21" s="358">
        <v>0</v>
      </c>
      <c r="E21" s="270" t="s">
        <v>569</v>
      </c>
      <c r="F21" s="408">
        <v>0</v>
      </c>
      <c r="G21" s="345">
        <v>0</v>
      </c>
      <c r="H21" s="359">
        <v>0</v>
      </c>
      <c r="I21" s="345">
        <v>481</v>
      </c>
      <c r="J21" s="409">
        <v>1000</v>
      </c>
      <c r="K21" s="410">
        <v>0</v>
      </c>
      <c r="L21" s="411">
        <v>0</v>
      </c>
      <c r="M21" s="353">
        <v>0</v>
      </c>
      <c r="N21" s="353">
        <v>0</v>
      </c>
      <c r="O21" s="353">
        <v>1000</v>
      </c>
      <c r="P21" s="353">
        <v>0</v>
      </c>
      <c r="Q21" s="353">
        <v>0</v>
      </c>
      <c r="R21" s="353">
        <v>0</v>
      </c>
      <c r="S21" s="353"/>
      <c r="T21" s="353"/>
      <c r="U21" s="353"/>
      <c r="V21" s="354"/>
      <c r="W21" s="412">
        <f aca="true" t="shared" si="0" ref="W21:W43">SUM(K21:V21)</f>
        <v>1000</v>
      </c>
      <c r="X21" s="413">
        <f aca="true" t="shared" si="1" ref="X21:X43">IF(J21&lt;&gt;0,+W21/J21," - - - ")</f>
        <v>1</v>
      </c>
    </row>
    <row r="22" spans="1:24" ht="15" thickBot="1">
      <c r="A22" s="329" t="s">
        <v>601</v>
      </c>
      <c r="B22" s="391" t="s">
        <v>600</v>
      </c>
      <c r="C22" s="392">
        <v>0</v>
      </c>
      <c r="D22" s="392">
        <v>1215</v>
      </c>
      <c r="E22" s="271">
        <v>672</v>
      </c>
      <c r="F22" s="414">
        <v>8200</v>
      </c>
      <c r="G22" s="367">
        <v>6200</v>
      </c>
      <c r="H22" s="415">
        <v>12200</v>
      </c>
      <c r="I22" s="416">
        <f>8200+267</f>
        <v>8467</v>
      </c>
      <c r="J22" s="417">
        <v>7200</v>
      </c>
      <c r="K22" s="418">
        <v>2200</v>
      </c>
      <c r="L22" s="419">
        <v>2000</v>
      </c>
      <c r="M22" s="374">
        <v>2000</v>
      </c>
      <c r="N22" s="374">
        <v>0</v>
      </c>
      <c r="O22" s="374">
        <v>-1000</v>
      </c>
      <c r="P22" s="374">
        <v>0</v>
      </c>
      <c r="Q22" s="374">
        <v>0</v>
      </c>
      <c r="R22" s="374">
        <v>0</v>
      </c>
      <c r="S22" s="374"/>
      <c r="T22" s="374"/>
      <c r="U22" s="374"/>
      <c r="V22" s="374"/>
      <c r="W22" s="420">
        <f t="shared" si="0"/>
        <v>5200</v>
      </c>
      <c r="X22" s="421">
        <f t="shared" si="1"/>
        <v>0.7222222222222222</v>
      </c>
    </row>
    <row r="23" spans="1:24" ht="14.25">
      <c r="A23" s="341" t="s">
        <v>602</v>
      </c>
      <c r="B23" s="342" t="s">
        <v>603</v>
      </c>
      <c r="C23" s="343">
        <v>6341</v>
      </c>
      <c r="D23" s="343">
        <v>6960</v>
      </c>
      <c r="E23" s="272">
        <v>501</v>
      </c>
      <c r="F23" s="307">
        <v>13339</v>
      </c>
      <c r="G23" s="399">
        <v>13542</v>
      </c>
      <c r="H23" s="400">
        <v>11081</v>
      </c>
      <c r="I23" s="399">
        <v>11002</v>
      </c>
      <c r="J23" s="422">
        <v>13550</v>
      </c>
      <c r="K23" s="423">
        <v>1001</v>
      </c>
      <c r="L23" s="403">
        <v>874</v>
      </c>
      <c r="M23" s="403">
        <v>981</v>
      </c>
      <c r="N23" s="403">
        <v>914</v>
      </c>
      <c r="O23" s="403">
        <v>977</v>
      </c>
      <c r="P23" s="403">
        <v>980</v>
      </c>
      <c r="Q23" s="403">
        <v>1047</v>
      </c>
      <c r="R23" s="403">
        <v>981</v>
      </c>
      <c r="S23" s="403"/>
      <c r="T23" s="403"/>
      <c r="U23" s="403"/>
      <c r="V23" s="424"/>
      <c r="W23" s="425">
        <f t="shared" si="0"/>
        <v>7755</v>
      </c>
      <c r="X23" s="426">
        <f t="shared" si="1"/>
        <v>0.5723247232472325</v>
      </c>
    </row>
    <row r="24" spans="1:24" ht="14.25">
      <c r="A24" s="356" t="s">
        <v>604</v>
      </c>
      <c r="B24" s="357" t="s">
        <v>605</v>
      </c>
      <c r="C24" s="358">
        <v>1745</v>
      </c>
      <c r="D24" s="358">
        <v>2223</v>
      </c>
      <c r="E24" s="273">
        <v>502</v>
      </c>
      <c r="F24" s="408">
        <v>4564</v>
      </c>
      <c r="G24" s="345">
        <v>4450</v>
      </c>
      <c r="H24" s="359">
        <v>3230</v>
      </c>
      <c r="I24" s="345">
        <v>4770</v>
      </c>
      <c r="J24" s="427">
        <v>4553</v>
      </c>
      <c r="K24" s="428">
        <v>600</v>
      </c>
      <c r="L24" s="353">
        <v>500</v>
      </c>
      <c r="M24" s="353">
        <v>0</v>
      </c>
      <c r="N24" s="353">
        <v>99</v>
      </c>
      <c r="O24" s="353">
        <v>95</v>
      </c>
      <c r="P24" s="353">
        <v>559</v>
      </c>
      <c r="Q24" s="353">
        <v>85</v>
      </c>
      <c r="R24" s="353">
        <v>164</v>
      </c>
      <c r="S24" s="353"/>
      <c r="T24" s="353"/>
      <c r="U24" s="353"/>
      <c r="V24" s="429"/>
      <c r="W24" s="425">
        <f t="shared" si="0"/>
        <v>2102</v>
      </c>
      <c r="X24" s="413">
        <f t="shared" si="1"/>
        <v>0.4616736217878322</v>
      </c>
    </row>
    <row r="25" spans="1:24" ht="14.25">
      <c r="A25" s="356" t="s">
        <v>606</v>
      </c>
      <c r="B25" s="357" t="s">
        <v>607</v>
      </c>
      <c r="C25" s="358">
        <v>0</v>
      </c>
      <c r="D25" s="358">
        <v>0</v>
      </c>
      <c r="E25" s="273">
        <v>504</v>
      </c>
      <c r="F25" s="408">
        <v>0</v>
      </c>
      <c r="G25" s="345">
        <v>0</v>
      </c>
      <c r="H25" s="359">
        <v>0</v>
      </c>
      <c r="I25" s="345">
        <v>0</v>
      </c>
      <c r="J25" s="427">
        <v>0</v>
      </c>
      <c r="K25" s="428">
        <v>0</v>
      </c>
      <c r="L25" s="353">
        <v>0</v>
      </c>
      <c r="M25" s="353">
        <v>0</v>
      </c>
      <c r="N25" s="353"/>
      <c r="O25" s="353">
        <v>0</v>
      </c>
      <c r="P25" s="353">
        <v>0</v>
      </c>
      <c r="Q25" s="353">
        <v>0</v>
      </c>
      <c r="R25" s="353">
        <v>0</v>
      </c>
      <c r="S25" s="353"/>
      <c r="T25" s="353"/>
      <c r="U25" s="353"/>
      <c r="V25" s="429"/>
      <c r="W25" s="425">
        <f t="shared" si="0"/>
        <v>0</v>
      </c>
      <c r="X25" s="413" t="str">
        <f t="shared" si="1"/>
        <v> - - - </v>
      </c>
    </row>
    <row r="26" spans="1:24" ht="14.25">
      <c r="A26" s="356" t="s">
        <v>608</v>
      </c>
      <c r="B26" s="357" t="s">
        <v>609</v>
      </c>
      <c r="C26" s="358">
        <v>428</v>
      </c>
      <c r="D26" s="358">
        <v>253</v>
      </c>
      <c r="E26" s="273">
        <v>511</v>
      </c>
      <c r="F26" s="408">
        <v>2570</v>
      </c>
      <c r="G26" s="345">
        <v>1878</v>
      </c>
      <c r="H26" s="359">
        <v>298</v>
      </c>
      <c r="I26" s="345">
        <v>733</v>
      </c>
      <c r="J26" s="427">
        <v>2650</v>
      </c>
      <c r="K26" s="428">
        <v>26</v>
      </c>
      <c r="L26" s="353">
        <v>47</v>
      </c>
      <c r="M26" s="353">
        <v>23</v>
      </c>
      <c r="N26" s="353">
        <v>257</v>
      </c>
      <c r="O26" s="353">
        <v>140</v>
      </c>
      <c r="P26" s="353">
        <v>46</v>
      </c>
      <c r="Q26" s="353">
        <v>19</v>
      </c>
      <c r="R26" s="353">
        <v>8</v>
      </c>
      <c r="S26" s="353"/>
      <c r="T26" s="353"/>
      <c r="U26" s="353"/>
      <c r="V26" s="429"/>
      <c r="W26" s="425">
        <f t="shared" si="0"/>
        <v>566</v>
      </c>
      <c r="X26" s="413">
        <f t="shared" si="1"/>
        <v>0.21358490566037736</v>
      </c>
    </row>
    <row r="27" spans="1:24" ht="14.25">
      <c r="A27" s="356" t="s">
        <v>610</v>
      </c>
      <c r="B27" s="357" t="s">
        <v>611</v>
      </c>
      <c r="C27" s="358">
        <v>1057</v>
      </c>
      <c r="D27" s="358">
        <v>1451</v>
      </c>
      <c r="E27" s="273">
        <v>518</v>
      </c>
      <c r="F27" s="408">
        <v>5446</v>
      </c>
      <c r="G27" s="345">
        <v>5643</v>
      </c>
      <c r="H27" s="359">
        <v>4031</v>
      </c>
      <c r="I27" s="345">
        <v>3542</v>
      </c>
      <c r="J27" s="427">
        <v>4045</v>
      </c>
      <c r="K27" s="428">
        <v>346</v>
      </c>
      <c r="L27" s="353">
        <v>350</v>
      </c>
      <c r="M27" s="353">
        <v>184</v>
      </c>
      <c r="N27" s="353">
        <v>365</v>
      </c>
      <c r="O27" s="353">
        <v>300</v>
      </c>
      <c r="P27" s="353">
        <v>567</v>
      </c>
      <c r="Q27" s="353">
        <v>359</v>
      </c>
      <c r="R27" s="353">
        <v>214</v>
      </c>
      <c r="S27" s="353"/>
      <c r="T27" s="353"/>
      <c r="U27" s="353"/>
      <c r="V27" s="429"/>
      <c r="W27" s="425">
        <f t="shared" si="0"/>
        <v>2685</v>
      </c>
      <c r="X27" s="413">
        <f t="shared" si="1"/>
        <v>0.6637824474660075</v>
      </c>
    </row>
    <row r="28" spans="1:24" ht="14.25">
      <c r="A28" s="356" t="s">
        <v>612</v>
      </c>
      <c r="B28" s="288" t="s">
        <v>613</v>
      </c>
      <c r="C28" s="358">
        <v>10408</v>
      </c>
      <c r="D28" s="358">
        <v>11792</v>
      </c>
      <c r="E28" s="273">
        <v>521</v>
      </c>
      <c r="F28" s="408">
        <v>29754</v>
      </c>
      <c r="G28" s="345">
        <v>30358</v>
      </c>
      <c r="H28" s="359">
        <v>30500</v>
      </c>
      <c r="I28" s="345">
        <v>31926</v>
      </c>
      <c r="J28" s="427">
        <v>33000</v>
      </c>
      <c r="K28" s="359">
        <v>2581</v>
      </c>
      <c r="L28" s="353">
        <v>2543</v>
      </c>
      <c r="M28" s="353">
        <v>2970</v>
      </c>
      <c r="N28" s="353">
        <v>2636</v>
      </c>
      <c r="O28" s="353">
        <v>2769</v>
      </c>
      <c r="P28" s="353">
        <v>2625</v>
      </c>
      <c r="Q28" s="353">
        <v>3210</v>
      </c>
      <c r="R28" s="353">
        <v>2645</v>
      </c>
      <c r="S28" s="353"/>
      <c r="T28" s="353"/>
      <c r="U28" s="353"/>
      <c r="V28" s="429"/>
      <c r="W28" s="425">
        <f t="shared" si="0"/>
        <v>21979</v>
      </c>
      <c r="X28" s="413">
        <f t="shared" si="1"/>
        <v>0.6660303030303031</v>
      </c>
    </row>
    <row r="29" spans="1:24" ht="14.25">
      <c r="A29" s="356" t="s">
        <v>614</v>
      </c>
      <c r="B29" s="288" t="s">
        <v>615</v>
      </c>
      <c r="C29" s="358">
        <v>3640</v>
      </c>
      <c r="D29" s="358">
        <v>4174</v>
      </c>
      <c r="E29" s="273" t="s">
        <v>616</v>
      </c>
      <c r="F29" s="408">
        <v>10022</v>
      </c>
      <c r="G29" s="345">
        <v>10317</v>
      </c>
      <c r="H29" s="359">
        <v>10420</v>
      </c>
      <c r="I29" s="345">
        <v>11205</v>
      </c>
      <c r="J29" s="427">
        <v>11220</v>
      </c>
      <c r="K29" s="359">
        <v>864</v>
      </c>
      <c r="L29" s="353">
        <v>869</v>
      </c>
      <c r="M29" s="353">
        <v>1054</v>
      </c>
      <c r="N29" s="353">
        <v>912</v>
      </c>
      <c r="O29" s="353">
        <v>966</v>
      </c>
      <c r="P29" s="353">
        <v>936</v>
      </c>
      <c r="Q29" s="353">
        <v>1110</v>
      </c>
      <c r="R29" s="353">
        <v>908</v>
      </c>
      <c r="S29" s="353"/>
      <c r="T29" s="353"/>
      <c r="U29" s="353"/>
      <c r="V29" s="429"/>
      <c r="W29" s="425">
        <f t="shared" si="0"/>
        <v>7619</v>
      </c>
      <c r="X29" s="413">
        <f t="shared" si="1"/>
        <v>0.6790552584670232</v>
      </c>
    </row>
    <row r="30" spans="1:24" ht="14.25">
      <c r="A30" s="356" t="s">
        <v>617</v>
      </c>
      <c r="B30" s="357" t="s">
        <v>618</v>
      </c>
      <c r="C30" s="358">
        <v>0</v>
      </c>
      <c r="D30" s="358">
        <v>0</v>
      </c>
      <c r="E30" s="273">
        <v>557</v>
      </c>
      <c r="F30" s="408">
        <v>0</v>
      </c>
      <c r="G30" s="345">
        <v>0</v>
      </c>
      <c r="H30" s="359">
        <v>0</v>
      </c>
      <c r="I30" s="345">
        <v>0</v>
      </c>
      <c r="J30" s="427">
        <v>0</v>
      </c>
      <c r="K30" s="428">
        <v>0</v>
      </c>
      <c r="L30" s="353">
        <v>0</v>
      </c>
      <c r="M30" s="353">
        <v>0</v>
      </c>
      <c r="N30" s="353">
        <v>0</v>
      </c>
      <c r="O30" s="353">
        <v>0</v>
      </c>
      <c r="P30" s="353">
        <v>0</v>
      </c>
      <c r="Q30" s="353">
        <v>0</v>
      </c>
      <c r="R30" s="353">
        <v>0</v>
      </c>
      <c r="S30" s="353"/>
      <c r="T30" s="353"/>
      <c r="U30" s="353"/>
      <c r="V30" s="429"/>
      <c r="W30" s="425">
        <f t="shared" si="0"/>
        <v>0</v>
      </c>
      <c r="X30" s="413" t="str">
        <f t="shared" si="1"/>
        <v> - - - </v>
      </c>
    </row>
    <row r="31" spans="1:24" ht="14.25">
      <c r="A31" s="356" t="s">
        <v>619</v>
      </c>
      <c r="B31" s="357" t="s">
        <v>620</v>
      </c>
      <c r="C31" s="358">
        <v>1711</v>
      </c>
      <c r="D31" s="358">
        <v>1801</v>
      </c>
      <c r="E31" s="273">
        <v>551</v>
      </c>
      <c r="F31" s="408">
        <v>801</v>
      </c>
      <c r="G31" s="345">
        <v>648</v>
      </c>
      <c r="H31" s="359">
        <v>475</v>
      </c>
      <c r="I31" s="345">
        <v>448</v>
      </c>
      <c r="J31" s="427">
        <v>450</v>
      </c>
      <c r="K31" s="428">
        <v>38</v>
      </c>
      <c r="L31" s="353">
        <v>40</v>
      </c>
      <c r="M31" s="353">
        <v>40</v>
      </c>
      <c r="N31" s="353">
        <v>40</v>
      </c>
      <c r="O31" s="353">
        <v>42</v>
      </c>
      <c r="P31" s="353">
        <v>42</v>
      </c>
      <c r="Q31" s="353">
        <v>42</v>
      </c>
      <c r="R31" s="353">
        <v>42</v>
      </c>
      <c r="S31" s="353"/>
      <c r="T31" s="353"/>
      <c r="U31" s="353"/>
      <c r="V31" s="429"/>
      <c r="W31" s="425">
        <f t="shared" si="0"/>
        <v>326</v>
      </c>
      <c r="X31" s="413">
        <f t="shared" si="1"/>
        <v>0.7244444444444444</v>
      </c>
    </row>
    <row r="32" spans="1:24" ht="15" thickBot="1">
      <c r="A32" s="315" t="s">
        <v>621</v>
      </c>
      <c r="B32" s="364"/>
      <c r="C32" s="365">
        <v>569</v>
      </c>
      <c r="D32" s="365">
        <v>614</v>
      </c>
      <c r="E32" s="274" t="s">
        <v>622</v>
      </c>
      <c r="F32" s="430">
        <v>1120</v>
      </c>
      <c r="G32" s="416">
        <v>863</v>
      </c>
      <c r="H32" s="359">
        <v>1061</v>
      </c>
      <c r="I32" s="345">
        <v>1624</v>
      </c>
      <c r="J32" s="431">
        <v>2000</v>
      </c>
      <c r="K32" s="432">
        <v>28</v>
      </c>
      <c r="L32" s="433">
        <v>127</v>
      </c>
      <c r="M32" s="433">
        <v>73</v>
      </c>
      <c r="N32" s="433">
        <v>104</v>
      </c>
      <c r="O32" s="433">
        <v>220</v>
      </c>
      <c r="P32" s="433">
        <v>72</v>
      </c>
      <c r="Q32" s="433">
        <v>484</v>
      </c>
      <c r="R32" s="433">
        <v>159</v>
      </c>
      <c r="S32" s="433"/>
      <c r="T32" s="433"/>
      <c r="U32" s="433"/>
      <c r="V32" s="434"/>
      <c r="W32" s="435">
        <f t="shared" si="0"/>
        <v>1267</v>
      </c>
      <c r="X32" s="436">
        <f t="shared" si="1"/>
        <v>0.6335</v>
      </c>
    </row>
    <row r="33" spans="1:24" ht="15" thickBot="1">
      <c r="A33" s="437" t="s">
        <v>623</v>
      </c>
      <c r="B33" s="438" t="s">
        <v>624</v>
      </c>
      <c r="C33" s="439">
        <v>25899</v>
      </c>
      <c r="D33" s="439">
        <v>29268</v>
      </c>
      <c r="E33" s="379"/>
      <c r="F33" s="440">
        <v>67288</v>
      </c>
      <c r="G33" s="439">
        <v>67699</v>
      </c>
      <c r="H33" s="441">
        <v>61096</v>
      </c>
      <c r="I33" s="439">
        <v>64802</v>
      </c>
      <c r="J33" s="442">
        <f>SUM(J23:J32)</f>
        <v>71468</v>
      </c>
      <c r="K33" s="440">
        <f>SUM(K23:K32)</f>
        <v>5484</v>
      </c>
      <c r="L33" s="443">
        <f>SUM(L23:L32)</f>
        <v>5350</v>
      </c>
      <c r="M33" s="443">
        <f aca="true" t="shared" si="2" ref="M33:V33">SUM(M23:M32)</f>
        <v>5325</v>
      </c>
      <c r="N33" s="443">
        <f t="shared" si="2"/>
        <v>5327</v>
      </c>
      <c r="O33" s="443">
        <f t="shared" si="2"/>
        <v>5509</v>
      </c>
      <c r="P33" s="443">
        <f t="shared" si="2"/>
        <v>5827</v>
      </c>
      <c r="Q33" s="443">
        <f t="shared" si="2"/>
        <v>6356</v>
      </c>
      <c r="R33" s="443">
        <f t="shared" si="2"/>
        <v>5121</v>
      </c>
      <c r="S33" s="443">
        <f t="shared" si="2"/>
        <v>0</v>
      </c>
      <c r="T33" s="443">
        <f t="shared" si="2"/>
        <v>0</v>
      </c>
      <c r="U33" s="443">
        <f t="shared" si="2"/>
        <v>0</v>
      </c>
      <c r="V33" s="443">
        <f t="shared" si="2"/>
        <v>0</v>
      </c>
      <c r="W33" s="444">
        <f t="shared" si="0"/>
        <v>44299</v>
      </c>
      <c r="X33" s="445">
        <f t="shared" si="1"/>
        <v>0.6198438461968994</v>
      </c>
    </row>
    <row r="34" spans="1:24" ht="14.25">
      <c r="A34" s="341" t="s">
        <v>625</v>
      </c>
      <c r="B34" s="342" t="s">
        <v>626</v>
      </c>
      <c r="C34" s="343">
        <v>0</v>
      </c>
      <c r="D34" s="343">
        <v>0</v>
      </c>
      <c r="E34" s="272">
        <v>601</v>
      </c>
      <c r="F34" s="275">
        <v>2880</v>
      </c>
      <c r="G34" s="276">
        <v>2944</v>
      </c>
      <c r="H34" s="277">
        <v>3214</v>
      </c>
      <c r="I34" s="276">
        <v>1971</v>
      </c>
      <c r="J34" s="401">
        <v>2120</v>
      </c>
      <c r="K34" s="410">
        <v>159</v>
      </c>
      <c r="L34" s="353">
        <v>145</v>
      </c>
      <c r="M34" s="353">
        <v>161</v>
      </c>
      <c r="N34" s="353">
        <v>149</v>
      </c>
      <c r="O34" s="353">
        <v>198</v>
      </c>
      <c r="P34" s="353">
        <v>201</v>
      </c>
      <c r="Q34" s="353">
        <v>213</v>
      </c>
      <c r="R34" s="353">
        <v>223</v>
      </c>
      <c r="S34" s="353"/>
      <c r="T34" s="353"/>
      <c r="U34" s="353"/>
      <c r="V34" s="354"/>
      <c r="W34" s="446">
        <f t="shared" si="0"/>
        <v>1449</v>
      </c>
      <c r="X34" s="426">
        <f t="shared" si="1"/>
        <v>0.6834905660377358</v>
      </c>
    </row>
    <row r="35" spans="1:24" ht="14.25">
      <c r="A35" s="356" t="s">
        <v>627</v>
      </c>
      <c r="B35" s="357" t="s">
        <v>628</v>
      </c>
      <c r="C35" s="358">
        <v>1190</v>
      </c>
      <c r="D35" s="358">
        <v>1857</v>
      </c>
      <c r="E35" s="273">
        <v>602</v>
      </c>
      <c r="F35" s="278">
        <v>5586</v>
      </c>
      <c r="G35" s="279">
        <v>6073</v>
      </c>
      <c r="H35" s="277">
        <v>4204</v>
      </c>
      <c r="I35" s="276">
        <v>4477</v>
      </c>
      <c r="J35" s="409">
        <v>4000</v>
      </c>
      <c r="K35" s="410">
        <v>390</v>
      </c>
      <c r="L35" s="353">
        <v>364</v>
      </c>
      <c r="M35" s="353">
        <v>441</v>
      </c>
      <c r="N35" s="353">
        <v>349</v>
      </c>
      <c r="O35" s="353">
        <v>388</v>
      </c>
      <c r="P35" s="353">
        <v>367</v>
      </c>
      <c r="Q35" s="353">
        <v>417</v>
      </c>
      <c r="R35" s="353">
        <v>403</v>
      </c>
      <c r="S35" s="353"/>
      <c r="T35" s="353"/>
      <c r="U35" s="353"/>
      <c r="V35" s="354"/>
      <c r="W35" s="412">
        <f t="shared" si="0"/>
        <v>3119</v>
      </c>
      <c r="X35" s="413">
        <f t="shared" si="1"/>
        <v>0.77975</v>
      </c>
    </row>
    <row r="36" spans="1:24" ht="14.25">
      <c r="A36" s="356" t="s">
        <v>629</v>
      </c>
      <c r="B36" s="357" t="s">
        <v>630</v>
      </c>
      <c r="C36" s="358">
        <v>0</v>
      </c>
      <c r="D36" s="358">
        <v>0</v>
      </c>
      <c r="E36" s="273">
        <v>604</v>
      </c>
      <c r="F36" s="278">
        <v>0</v>
      </c>
      <c r="G36" s="279">
        <v>0</v>
      </c>
      <c r="H36" s="280">
        <v>0</v>
      </c>
      <c r="I36" s="279">
        <v>0</v>
      </c>
      <c r="J36" s="409">
        <v>0</v>
      </c>
      <c r="K36" s="410">
        <v>0</v>
      </c>
      <c r="L36" s="353">
        <v>0</v>
      </c>
      <c r="M36" s="353">
        <v>0</v>
      </c>
      <c r="N36" s="353">
        <v>0</v>
      </c>
      <c r="O36" s="353">
        <v>0</v>
      </c>
      <c r="P36" s="353">
        <v>0</v>
      </c>
      <c r="Q36" s="353">
        <v>0</v>
      </c>
      <c r="R36" s="353">
        <v>0</v>
      </c>
      <c r="S36" s="353"/>
      <c r="T36" s="353"/>
      <c r="U36" s="353"/>
      <c r="V36" s="354"/>
      <c r="W36" s="412">
        <f t="shared" si="0"/>
        <v>0</v>
      </c>
      <c r="X36" s="413" t="str">
        <f t="shared" si="1"/>
        <v> - - - </v>
      </c>
    </row>
    <row r="37" spans="1:24" ht="14.25">
      <c r="A37" s="356" t="s">
        <v>631</v>
      </c>
      <c r="B37" s="357" t="s">
        <v>632</v>
      </c>
      <c r="C37" s="358">
        <v>12472</v>
      </c>
      <c r="D37" s="358">
        <v>13728</v>
      </c>
      <c r="E37" s="273" t="s">
        <v>633</v>
      </c>
      <c r="F37" s="278">
        <v>25527</v>
      </c>
      <c r="G37" s="279">
        <v>26221</v>
      </c>
      <c r="H37" s="280">
        <v>12950</v>
      </c>
      <c r="I37" s="279">
        <v>26544</v>
      </c>
      <c r="J37" s="409">
        <v>30090</v>
      </c>
      <c r="K37" s="410">
        <v>2200</v>
      </c>
      <c r="L37" s="353">
        <v>2000</v>
      </c>
      <c r="M37" s="353">
        <v>2165</v>
      </c>
      <c r="N37" s="353">
        <v>3104</v>
      </c>
      <c r="O37" s="353">
        <v>1795</v>
      </c>
      <c r="P37" s="353">
        <v>2895</v>
      </c>
      <c r="Q37" s="353">
        <v>2677</v>
      </c>
      <c r="R37" s="353">
        <v>3202</v>
      </c>
      <c r="S37" s="353"/>
      <c r="T37" s="353"/>
      <c r="U37" s="353"/>
      <c r="V37" s="354"/>
      <c r="W37" s="412">
        <f t="shared" si="0"/>
        <v>20038</v>
      </c>
      <c r="X37" s="413">
        <f t="shared" si="1"/>
        <v>0.6659355267530741</v>
      </c>
    </row>
    <row r="38" spans="1:24" ht="15" thickBot="1">
      <c r="A38" s="315" t="s">
        <v>634</v>
      </c>
      <c r="B38" s="364"/>
      <c r="C38" s="365">
        <v>12330</v>
      </c>
      <c r="D38" s="365">
        <v>13218</v>
      </c>
      <c r="E38" s="274" t="s">
        <v>635</v>
      </c>
      <c r="F38" s="281">
        <v>33218</v>
      </c>
      <c r="G38" s="282">
        <v>32629</v>
      </c>
      <c r="H38" s="280">
        <v>34803</v>
      </c>
      <c r="I38" s="279">
        <v>35874</v>
      </c>
      <c r="J38" s="447">
        <v>36735</v>
      </c>
      <c r="K38" s="448">
        <v>2855</v>
      </c>
      <c r="L38" s="374">
        <v>2877</v>
      </c>
      <c r="M38" s="374">
        <v>2922</v>
      </c>
      <c r="N38" s="374">
        <v>3261</v>
      </c>
      <c r="O38" s="374">
        <v>2953</v>
      </c>
      <c r="P38" s="374">
        <v>2977</v>
      </c>
      <c r="Q38" s="374">
        <v>3018</v>
      </c>
      <c r="R38" s="374">
        <v>2921</v>
      </c>
      <c r="S38" s="374"/>
      <c r="T38" s="374"/>
      <c r="U38" s="374"/>
      <c r="V38" s="374"/>
      <c r="W38" s="412">
        <f t="shared" si="0"/>
        <v>23784</v>
      </c>
      <c r="X38" s="436">
        <f t="shared" si="1"/>
        <v>0.6474479379338506</v>
      </c>
    </row>
    <row r="39" spans="1:24" ht="15" thickBot="1">
      <c r="A39" s="437" t="s">
        <v>636</v>
      </c>
      <c r="B39" s="438" t="s">
        <v>637</v>
      </c>
      <c r="C39" s="439">
        <v>25992</v>
      </c>
      <c r="D39" s="439">
        <v>28803</v>
      </c>
      <c r="E39" s="449" t="s">
        <v>569</v>
      </c>
      <c r="F39" s="441">
        <v>65962</v>
      </c>
      <c r="G39" s="439">
        <v>67867</v>
      </c>
      <c r="H39" s="440">
        <v>55171</v>
      </c>
      <c r="I39" s="439">
        <v>68866</v>
      </c>
      <c r="J39" s="450">
        <f>SUM(J34:J38)</f>
        <v>72945</v>
      </c>
      <c r="K39" s="443">
        <f>SUM(K34:K38)</f>
        <v>5604</v>
      </c>
      <c r="L39" s="443">
        <f>SUM(L34:L38)</f>
        <v>5386</v>
      </c>
      <c r="M39" s="450">
        <f>SUM(M34:M38)</f>
        <v>5689</v>
      </c>
      <c r="N39" s="450">
        <f aca="true" t="shared" si="3" ref="N39:V39">SUM(N34:N38)</f>
        <v>6863</v>
      </c>
      <c r="O39" s="443">
        <f t="shared" si="3"/>
        <v>5334</v>
      </c>
      <c r="P39" s="443">
        <f t="shared" si="3"/>
        <v>6440</v>
      </c>
      <c r="Q39" s="443">
        <f t="shared" si="3"/>
        <v>6325</v>
      </c>
      <c r="R39" s="443">
        <f t="shared" si="3"/>
        <v>6749</v>
      </c>
      <c r="S39" s="443">
        <f t="shared" si="3"/>
        <v>0</v>
      </c>
      <c r="T39" s="443">
        <f t="shared" si="3"/>
        <v>0</v>
      </c>
      <c r="U39" s="443">
        <f t="shared" si="3"/>
        <v>0</v>
      </c>
      <c r="V39" s="443">
        <f t="shared" si="3"/>
        <v>0</v>
      </c>
      <c r="W39" s="444">
        <f t="shared" si="0"/>
        <v>48390</v>
      </c>
      <c r="X39" s="445">
        <f t="shared" si="1"/>
        <v>0.6633765165535678</v>
      </c>
    </row>
    <row r="40" spans="1:24" ht="15" thickBot="1">
      <c r="A40" s="315"/>
      <c r="B40" s="366"/>
      <c r="C40" s="451"/>
      <c r="D40" s="451"/>
      <c r="E40" s="452"/>
      <c r="F40" s="453"/>
      <c r="G40" s="453"/>
      <c r="H40" s="453"/>
      <c r="I40" s="453"/>
      <c r="J40" s="439"/>
      <c r="K40" s="454"/>
      <c r="L40" s="455"/>
      <c r="M40" s="456"/>
      <c r="N40" s="456"/>
      <c r="O40" s="455"/>
      <c r="P40" s="455"/>
      <c r="Q40" s="455"/>
      <c r="R40" s="455"/>
      <c r="S40" s="455"/>
      <c r="T40" s="455"/>
      <c r="U40" s="455"/>
      <c r="V40" s="457"/>
      <c r="W40" s="458"/>
      <c r="X40" s="459"/>
    </row>
    <row r="41" spans="1:24" ht="15" thickBot="1">
      <c r="A41" s="460" t="s">
        <v>638</v>
      </c>
      <c r="B41" s="438" t="s">
        <v>600</v>
      </c>
      <c r="C41" s="439">
        <v>13520</v>
      </c>
      <c r="D41" s="439">
        <v>15075</v>
      </c>
      <c r="E41" s="449" t="s">
        <v>569</v>
      </c>
      <c r="F41" s="439">
        <v>41762</v>
      </c>
      <c r="G41" s="439">
        <v>41646</v>
      </c>
      <c r="H41" s="439">
        <v>42221</v>
      </c>
      <c r="I41" s="440">
        <f>I39-I37</f>
        <v>42322</v>
      </c>
      <c r="J41" s="439">
        <f>J39-J37</f>
        <v>42855</v>
      </c>
      <c r="K41" s="440">
        <f>K39-K37</f>
        <v>3404</v>
      </c>
      <c r="L41" s="443">
        <f aca="true" t="shared" si="4" ref="L41:V41">L39-L37</f>
        <v>3386</v>
      </c>
      <c r="M41" s="443">
        <f t="shared" si="4"/>
        <v>3524</v>
      </c>
      <c r="N41" s="443">
        <f t="shared" si="4"/>
        <v>3759</v>
      </c>
      <c r="O41" s="443">
        <f t="shared" si="4"/>
        <v>3539</v>
      </c>
      <c r="P41" s="443">
        <f t="shared" si="4"/>
        <v>3545</v>
      </c>
      <c r="Q41" s="443">
        <f t="shared" si="4"/>
        <v>3648</v>
      </c>
      <c r="R41" s="443">
        <f t="shared" si="4"/>
        <v>3547</v>
      </c>
      <c r="S41" s="443">
        <f t="shared" si="4"/>
        <v>0</v>
      </c>
      <c r="T41" s="443">
        <f t="shared" si="4"/>
        <v>0</v>
      </c>
      <c r="U41" s="443">
        <f t="shared" si="4"/>
        <v>0</v>
      </c>
      <c r="V41" s="443">
        <f t="shared" si="4"/>
        <v>0</v>
      </c>
      <c r="W41" s="461">
        <f t="shared" si="0"/>
        <v>28352</v>
      </c>
      <c r="X41" s="445">
        <f t="shared" si="1"/>
        <v>0.6615797456539494</v>
      </c>
    </row>
    <row r="42" spans="1:24" ht="15" thickBot="1">
      <c r="A42" s="437" t="s">
        <v>639</v>
      </c>
      <c r="B42" s="438" t="s">
        <v>640</v>
      </c>
      <c r="C42" s="439">
        <v>93</v>
      </c>
      <c r="D42" s="439">
        <v>-465</v>
      </c>
      <c r="E42" s="449" t="s">
        <v>569</v>
      </c>
      <c r="F42" s="439">
        <v>24</v>
      </c>
      <c r="G42" s="439">
        <v>168</v>
      </c>
      <c r="H42" s="439">
        <v>-5925</v>
      </c>
      <c r="I42" s="440">
        <f>I39-I33</f>
        <v>4064</v>
      </c>
      <c r="J42" s="439">
        <f>J39-J33</f>
        <v>1477</v>
      </c>
      <c r="K42" s="440">
        <f>K39-K33</f>
        <v>120</v>
      </c>
      <c r="L42" s="443">
        <f aca="true" t="shared" si="5" ref="L42:V42">L39-L33</f>
        <v>36</v>
      </c>
      <c r="M42" s="443">
        <f t="shared" si="5"/>
        <v>364</v>
      </c>
      <c r="N42" s="443">
        <f t="shared" si="5"/>
        <v>1536</v>
      </c>
      <c r="O42" s="443">
        <f t="shared" si="5"/>
        <v>-175</v>
      </c>
      <c r="P42" s="443">
        <f t="shared" si="5"/>
        <v>613</v>
      </c>
      <c r="Q42" s="443">
        <f t="shared" si="5"/>
        <v>-31</v>
      </c>
      <c r="R42" s="443">
        <f t="shared" si="5"/>
        <v>1628</v>
      </c>
      <c r="S42" s="443">
        <f t="shared" si="5"/>
        <v>0</v>
      </c>
      <c r="T42" s="443">
        <f t="shared" si="5"/>
        <v>0</v>
      </c>
      <c r="U42" s="443">
        <f t="shared" si="5"/>
        <v>0</v>
      </c>
      <c r="V42" s="462">
        <f t="shared" si="5"/>
        <v>0</v>
      </c>
      <c r="W42" s="461">
        <f t="shared" si="0"/>
        <v>4091</v>
      </c>
      <c r="X42" s="445">
        <f t="shared" si="1"/>
        <v>2.76980365605958</v>
      </c>
    </row>
    <row r="43" spans="1:24" ht="15" thickBot="1">
      <c r="A43" s="463" t="s">
        <v>641</v>
      </c>
      <c r="B43" s="464" t="s">
        <v>600</v>
      </c>
      <c r="C43" s="465">
        <v>-12379</v>
      </c>
      <c r="D43" s="465">
        <v>-14193</v>
      </c>
      <c r="E43" s="466" t="s">
        <v>569</v>
      </c>
      <c r="F43" s="465">
        <v>-24176</v>
      </c>
      <c r="G43" s="465">
        <v>-26053</v>
      </c>
      <c r="H43" s="465">
        <v>-18875</v>
      </c>
      <c r="I43" s="440">
        <f>I41-I33</f>
        <v>-22480</v>
      </c>
      <c r="J43" s="439">
        <f>J41-J33</f>
        <v>-28613</v>
      </c>
      <c r="K43" s="440">
        <f>K41-K33</f>
        <v>-2080</v>
      </c>
      <c r="L43" s="443">
        <f aca="true" t="shared" si="6" ref="L43:V43">L41-L33</f>
        <v>-1964</v>
      </c>
      <c r="M43" s="443">
        <f t="shared" si="6"/>
        <v>-1801</v>
      </c>
      <c r="N43" s="443">
        <f t="shared" si="6"/>
        <v>-1568</v>
      </c>
      <c r="O43" s="443">
        <f t="shared" si="6"/>
        <v>-1970</v>
      </c>
      <c r="P43" s="443">
        <f t="shared" si="6"/>
        <v>-2282</v>
      </c>
      <c r="Q43" s="443">
        <f t="shared" si="6"/>
        <v>-2708</v>
      </c>
      <c r="R43" s="443">
        <f t="shared" si="6"/>
        <v>-1574</v>
      </c>
      <c r="S43" s="443">
        <f t="shared" si="6"/>
        <v>0</v>
      </c>
      <c r="T43" s="443">
        <f t="shared" si="6"/>
        <v>0</v>
      </c>
      <c r="U43" s="443">
        <f t="shared" si="6"/>
        <v>0</v>
      </c>
      <c r="V43" s="443">
        <f t="shared" si="6"/>
        <v>0</v>
      </c>
      <c r="W43" s="461">
        <f t="shared" si="0"/>
        <v>-15947</v>
      </c>
      <c r="X43" s="445">
        <f t="shared" si="1"/>
        <v>0.5573340789151784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1.1023622047244095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7.57421875" style="500" customWidth="1"/>
    <col min="2" max="2" width="9.140625" style="500" customWidth="1"/>
    <col min="3" max="7" width="0" style="500" hidden="1" customWidth="1"/>
    <col min="8" max="17" width="9.140625" style="500" customWidth="1"/>
    <col min="18" max="21" width="0" style="500" hidden="1" customWidth="1"/>
    <col min="22" max="16384" width="9.140625" style="500" customWidth="1"/>
  </cols>
  <sheetData>
    <row r="1" spans="1:23" s="496" customFormat="1" ht="18.75">
      <c r="A1" s="497" t="s">
        <v>642</v>
      </c>
      <c r="B1" s="290"/>
      <c r="C1" s="290"/>
      <c r="D1" s="290"/>
      <c r="E1" s="290"/>
      <c r="F1" s="290"/>
      <c r="G1" s="290"/>
      <c r="H1" s="290"/>
      <c r="I1" s="290"/>
      <c r="J1" s="498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ht="18">
      <c r="A2" s="498" t="s">
        <v>643</v>
      </c>
      <c r="B2" s="296"/>
      <c r="C2" s="296"/>
      <c r="D2" s="296"/>
      <c r="E2" s="296"/>
      <c r="F2" s="296"/>
      <c r="G2" s="296"/>
      <c r="H2" s="296"/>
      <c r="I2" s="296"/>
      <c r="J2" s="499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</row>
    <row r="3" spans="1:23" ht="12.75">
      <c r="A3" s="499"/>
      <c r="B3" s="296"/>
      <c r="C3" s="296"/>
      <c r="D3" s="296"/>
      <c r="E3" s="296"/>
      <c r="F3" s="296"/>
      <c r="G3" s="296"/>
      <c r="H3" s="296"/>
      <c r="I3" s="296"/>
      <c r="J3" s="499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</row>
    <row r="4" spans="1:23" ht="13.5" thickBot="1">
      <c r="A4" s="296"/>
      <c r="B4" s="296"/>
      <c r="C4" s="296"/>
      <c r="D4" s="296"/>
      <c r="E4" s="296"/>
      <c r="F4" s="296"/>
      <c r="G4" s="296"/>
      <c r="H4" s="296"/>
      <c r="I4" s="296"/>
      <c r="J4" s="499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3" ht="15.75" thickBot="1">
      <c r="A5" s="491" t="s">
        <v>540</v>
      </c>
      <c r="B5" s="501" t="s">
        <v>644</v>
      </c>
      <c r="C5" s="492"/>
      <c r="D5" s="492"/>
      <c r="E5" s="492"/>
      <c r="F5" s="492"/>
      <c r="G5" s="492"/>
      <c r="H5" s="492"/>
      <c r="I5" s="492"/>
      <c r="J5" s="491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3.5" thickBot="1">
      <c r="A6" s="499" t="s">
        <v>542</v>
      </c>
      <c r="B6" s="296"/>
      <c r="C6" s="296"/>
      <c r="D6" s="296"/>
      <c r="E6" s="296"/>
      <c r="F6" s="296"/>
      <c r="G6" s="296"/>
      <c r="H6" s="296"/>
      <c r="I6" s="296"/>
      <c r="J6" s="499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</row>
    <row r="7" spans="1:23" ht="15">
      <c r="A7" s="502"/>
      <c r="B7" s="503"/>
      <c r="C7" s="503"/>
      <c r="D7" s="503"/>
      <c r="E7" s="503"/>
      <c r="F7" s="503"/>
      <c r="G7" s="502"/>
      <c r="H7" s="504"/>
      <c r="I7" s="504" t="s">
        <v>29</v>
      </c>
      <c r="J7" s="505"/>
      <c r="K7" s="506"/>
      <c r="L7" s="506"/>
      <c r="M7" s="506"/>
      <c r="N7" s="506"/>
      <c r="O7" s="493" t="s">
        <v>543</v>
      </c>
      <c r="P7" s="506"/>
      <c r="Q7" s="506"/>
      <c r="R7" s="506"/>
      <c r="S7" s="506"/>
      <c r="T7" s="506"/>
      <c r="U7" s="506"/>
      <c r="V7" s="504" t="s">
        <v>544</v>
      </c>
      <c r="W7" s="507" t="s">
        <v>545</v>
      </c>
    </row>
    <row r="8" spans="1:23" ht="13.5" thickBot="1">
      <c r="A8" s="508" t="s">
        <v>27</v>
      </c>
      <c r="B8" s="509" t="s">
        <v>546</v>
      </c>
      <c r="C8" s="467">
        <v>2008</v>
      </c>
      <c r="D8" s="468">
        <v>2009</v>
      </c>
      <c r="E8" s="469">
        <v>2010</v>
      </c>
      <c r="F8" s="469">
        <v>2011</v>
      </c>
      <c r="G8" s="469">
        <v>2012</v>
      </c>
      <c r="H8" s="469">
        <v>2013</v>
      </c>
      <c r="I8" s="510">
        <v>2014</v>
      </c>
      <c r="J8" s="511" t="s">
        <v>554</v>
      </c>
      <c r="K8" s="512" t="s">
        <v>555</v>
      </c>
      <c r="L8" s="512" t="s">
        <v>556</v>
      </c>
      <c r="M8" s="512" t="s">
        <v>557</v>
      </c>
      <c r="N8" s="512" t="s">
        <v>558</v>
      </c>
      <c r="O8" s="512" t="s">
        <v>559</v>
      </c>
      <c r="P8" s="512" t="s">
        <v>560</v>
      </c>
      <c r="Q8" s="512" t="s">
        <v>561</v>
      </c>
      <c r="R8" s="512" t="s">
        <v>562</v>
      </c>
      <c r="S8" s="512" t="s">
        <v>563</v>
      </c>
      <c r="T8" s="512" t="s">
        <v>564</v>
      </c>
      <c r="U8" s="511" t="s">
        <v>565</v>
      </c>
      <c r="V8" s="510" t="s">
        <v>566</v>
      </c>
      <c r="W8" s="513" t="s">
        <v>567</v>
      </c>
    </row>
    <row r="9" spans="1:23" ht="12.75">
      <c r="A9" s="514" t="s">
        <v>568</v>
      </c>
      <c r="B9" s="515"/>
      <c r="C9" s="470">
        <v>21</v>
      </c>
      <c r="D9" s="516">
        <v>21</v>
      </c>
      <c r="E9" s="517">
        <v>22</v>
      </c>
      <c r="F9" s="517">
        <v>22</v>
      </c>
      <c r="G9" s="517">
        <v>21</v>
      </c>
      <c r="H9" s="517">
        <v>21</v>
      </c>
      <c r="I9" s="518"/>
      <c r="J9" s="519">
        <v>32</v>
      </c>
      <c r="K9" s="520">
        <v>32</v>
      </c>
      <c r="L9" s="520">
        <v>33</v>
      </c>
      <c r="M9" s="520">
        <v>34</v>
      </c>
      <c r="N9" s="521">
        <v>52</v>
      </c>
      <c r="O9" s="521">
        <v>52</v>
      </c>
      <c r="P9" s="521">
        <v>52</v>
      </c>
      <c r="Q9" s="521">
        <v>54</v>
      </c>
      <c r="R9" s="521"/>
      <c r="S9" s="521"/>
      <c r="T9" s="521"/>
      <c r="U9" s="521"/>
      <c r="V9" s="522" t="s">
        <v>569</v>
      </c>
      <c r="W9" s="523" t="s">
        <v>569</v>
      </c>
    </row>
    <row r="10" spans="1:23" ht="13.5" thickBot="1">
      <c r="A10" s="524" t="s">
        <v>570</v>
      </c>
      <c r="B10" s="525"/>
      <c r="C10" s="471">
        <v>20.5</v>
      </c>
      <c r="D10" s="526">
        <v>20</v>
      </c>
      <c r="E10" s="527">
        <v>22</v>
      </c>
      <c r="F10" s="527">
        <v>20</v>
      </c>
      <c r="G10" s="527">
        <v>21</v>
      </c>
      <c r="H10" s="527">
        <v>21</v>
      </c>
      <c r="I10" s="528"/>
      <c r="J10" s="526">
        <v>32.5</v>
      </c>
      <c r="K10" s="529">
        <v>32.6</v>
      </c>
      <c r="L10" s="530">
        <v>33</v>
      </c>
      <c r="M10" s="530">
        <v>32</v>
      </c>
      <c r="N10" s="529">
        <v>52</v>
      </c>
      <c r="O10" s="529">
        <v>52</v>
      </c>
      <c r="P10" s="529">
        <v>52</v>
      </c>
      <c r="Q10" s="529">
        <v>53</v>
      </c>
      <c r="R10" s="529"/>
      <c r="S10" s="529"/>
      <c r="T10" s="529"/>
      <c r="U10" s="526"/>
      <c r="V10" s="531"/>
      <c r="W10" s="532" t="s">
        <v>569</v>
      </c>
    </row>
    <row r="11" spans="1:23" ht="12.75">
      <c r="A11" s="533" t="s">
        <v>646</v>
      </c>
      <c r="B11" s="534">
        <v>26</v>
      </c>
      <c r="C11" s="472">
        <v>12682</v>
      </c>
      <c r="D11" s="535">
        <v>12645</v>
      </c>
      <c r="E11" s="536">
        <v>12743</v>
      </c>
      <c r="F11" s="536">
        <v>12709</v>
      </c>
      <c r="G11" s="536">
        <v>13220</v>
      </c>
      <c r="H11" s="536">
        <v>13591</v>
      </c>
      <c r="I11" s="537"/>
      <c r="J11" s="535">
        <v>13654</v>
      </c>
      <c r="K11" s="538">
        <v>13658</v>
      </c>
      <c r="L11" s="539">
        <v>15686</v>
      </c>
      <c r="M11" s="539">
        <v>15722</v>
      </c>
      <c r="N11" s="538">
        <v>18730</v>
      </c>
      <c r="O11" s="538">
        <v>16782</v>
      </c>
      <c r="P11" s="538">
        <v>16720</v>
      </c>
      <c r="Q11" s="538">
        <v>17096</v>
      </c>
      <c r="R11" s="538"/>
      <c r="S11" s="538"/>
      <c r="T11" s="538"/>
      <c r="U11" s="535"/>
      <c r="V11" s="537" t="s">
        <v>569</v>
      </c>
      <c r="W11" s="540" t="s">
        <v>569</v>
      </c>
    </row>
    <row r="12" spans="1:23" ht="12.75">
      <c r="A12" s="533" t="s">
        <v>647</v>
      </c>
      <c r="B12" s="534">
        <v>33</v>
      </c>
      <c r="C12" s="472">
        <v>-8337</v>
      </c>
      <c r="D12" s="535">
        <v>-9084</v>
      </c>
      <c r="E12" s="536">
        <v>-9822</v>
      </c>
      <c r="F12" s="541">
        <v>10473</v>
      </c>
      <c r="G12" s="541">
        <v>11118</v>
      </c>
      <c r="H12" s="541" t="s">
        <v>648</v>
      </c>
      <c r="I12" s="537"/>
      <c r="J12" s="542">
        <v>-12217</v>
      </c>
      <c r="K12" s="543">
        <v>-12285</v>
      </c>
      <c r="L12" s="544">
        <v>-13580</v>
      </c>
      <c r="M12" s="544">
        <v>-13699</v>
      </c>
      <c r="N12" s="538">
        <v>-13814</v>
      </c>
      <c r="O12" s="538">
        <v>-14388</v>
      </c>
      <c r="P12" s="538">
        <v>-13630</v>
      </c>
      <c r="Q12" s="538">
        <v>-14587</v>
      </c>
      <c r="R12" s="538"/>
      <c r="S12" s="538"/>
      <c r="T12" s="538"/>
      <c r="U12" s="535"/>
      <c r="V12" s="537" t="s">
        <v>569</v>
      </c>
      <c r="W12" s="540" t="s">
        <v>569</v>
      </c>
    </row>
    <row r="13" spans="1:23" ht="12.75">
      <c r="A13" s="533" t="s">
        <v>649</v>
      </c>
      <c r="B13" s="534">
        <v>41</v>
      </c>
      <c r="C13" s="472"/>
      <c r="D13" s="542"/>
      <c r="E13" s="545"/>
      <c r="F13" s="545"/>
      <c r="G13" s="545"/>
      <c r="H13" s="545"/>
      <c r="I13" s="537"/>
      <c r="J13" s="542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42"/>
      <c r="V13" s="537" t="s">
        <v>569</v>
      </c>
      <c r="W13" s="540" t="s">
        <v>569</v>
      </c>
    </row>
    <row r="14" spans="1:23" ht="12.75">
      <c r="A14" s="533" t="s">
        <v>577</v>
      </c>
      <c r="B14" s="534">
        <v>51</v>
      </c>
      <c r="C14" s="472"/>
      <c r="D14" s="542"/>
      <c r="E14" s="545"/>
      <c r="F14" s="545"/>
      <c r="G14" s="545"/>
      <c r="H14" s="545"/>
      <c r="I14" s="537"/>
      <c r="J14" s="542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42"/>
      <c r="V14" s="537" t="s">
        <v>569</v>
      </c>
      <c r="W14" s="540" t="s">
        <v>569</v>
      </c>
    </row>
    <row r="15" spans="1:23" ht="12.75">
      <c r="A15" s="533" t="s">
        <v>580</v>
      </c>
      <c r="B15" s="534">
        <v>75</v>
      </c>
      <c r="C15" s="472">
        <v>96</v>
      </c>
      <c r="D15" s="535">
        <v>1305</v>
      </c>
      <c r="E15" s="536">
        <v>2011</v>
      </c>
      <c r="F15" s="536">
        <v>3219</v>
      </c>
      <c r="G15" s="536">
        <v>3903</v>
      </c>
      <c r="H15" s="536">
        <v>4476</v>
      </c>
      <c r="I15" s="537"/>
      <c r="J15" s="542">
        <v>5324</v>
      </c>
      <c r="K15" s="543">
        <v>3434</v>
      </c>
      <c r="L15" s="544">
        <v>3976</v>
      </c>
      <c r="M15" s="544">
        <v>4829</v>
      </c>
      <c r="N15" s="538">
        <v>4186</v>
      </c>
      <c r="O15" s="538">
        <v>4322</v>
      </c>
      <c r="P15" s="538">
        <v>3805</v>
      </c>
      <c r="Q15" s="538">
        <v>4428</v>
      </c>
      <c r="R15" s="538"/>
      <c r="S15" s="538"/>
      <c r="T15" s="538"/>
      <c r="U15" s="535"/>
      <c r="V15" s="537" t="s">
        <v>569</v>
      </c>
      <c r="W15" s="540" t="s">
        <v>569</v>
      </c>
    </row>
    <row r="16" spans="1:23" ht="13.5" thickBot="1">
      <c r="A16" s="514" t="s">
        <v>582</v>
      </c>
      <c r="B16" s="515">
        <v>89</v>
      </c>
      <c r="C16" s="473">
        <v>1611</v>
      </c>
      <c r="D16" s="546">
        <v>651</v>
      </c>
      <c r="E16" s="547">
        <v>583</v>
      </c>
      <c r="F16" s="547">
        <v>2757</v>
      </c>
      <c r="G16" s="547">
        <v>1116</v>
      </c>
      <c r="H16" s="547">
        <v>2192</v>
      </c>
      <c r="I16" s="522"/>
      <c r="J16" s="548">
        <v>3822</v>
      </c>
      <c r="K16" s="549">
        <v>3104</v>
      </c>
      <c r="L16" s="550">
        <v>3677</v>
      </c>
      <c r="M16" s="550">
        <v>3759</v>
      </c>
      <c r="N16" s="549">
        <v>4405</v>
      </c>
      <c r="O16" s="549">
        <v>3880</v>
      </c>
      <c r="P16" s="549">
        <v>5320</v>
      </c>
      <c r="Q16" s="549">
        <v>7414</v>
      </c>
      <c r="R16" s="549"/>
      <c r="S16" s="549"/>
      <c r="T16" s="549"/>
      <c r="U16" s="549"/>
      <c r="V16" s="522" t="s">
        <v>569</v>
      </c>
      <c r="W16" s="523" t="s">
        <v>569</v>
      </c>
    </row>
    <row r="17" spans="1:23" ht="13.5" thickBot="1">
      <c r="A17" s="551" t="s">
        <v>650</v>
      </c>
      <c r="B17" s="552">
        <v>125</v>
      </c>
      <c r="C17" s="553">
        <v>7150</v>
      </c>
      <c r="D17" s="554">
        <v>5713</v>
      </c>
      <c r="E17" s="555">
        <v>5417</v>
      </c>
      <c r="F17" s="555"/>
      <c r="G17" s="555"/>
      <c r="H17" s="555"/>
      <c r="I17" s="556"/>
      <c r="J17" s="554"/>
      <c r="K17" s="557"/>
      <c r="L17" s="558"/>
      <c r="M17" s="558"/>
      <c r="N17" s="557"/>
      <c r="O17" s="557"/>
      <c r="P17" s="557"/>
      <c r="Q17" s="557"/>
      <c r="R17" s="557"/>
      <c r="S17" s="557"/>
      <c r="T17" s="557"/>
      <c r="U17" s="554"/>
      <c r="V17" s="556" t="s">
        <v>569</v>
      </c>
      <c r="W17" s="559" t="s">
        <v>569</v>
      </c>
    </row>
    <row r="18" spans="1:23" ht="12.75">
      <c r="A18" s="514" t="s">
        <v>651</v>
      </c>
      <c r="B18" s="515">
        <v>131</v>
      </c>
      <c r="C18" s="473">
        <v>4381</v>
      </c>
      <c r="D18" s="546">
        <v>3601</v>
      </c>
      <c r="E18" s="547">
        <v>2863</v>
      </c>
      <c r="F18" s="547">
        <v>2178</v>
      </c>
      <c r="G18" s="547">
        <v>2044</v>
      </c>
      <c r="H18" s="547">
        <v>1499</v>
      </c>
      <c r="I18" s="522"/>
      <c r="J18" s="548">
        <v>1434</v>
      </c>
      <c r="K18" s="549">
        <v>1370</v>
      </c>
      <c r="L18" s="550">
        <v>2137</v>
      </c>
      <c r="M18" s="550">
        <v>2054</v>
      </c>
      <c r="N18" s="549">
        <v>2047</v>
      </c>
      <c r="O18" s="549">
        <v>2425</v>
      </c>
      <c r="P18" s="549">
        <v>3163</v>
      </c>
      <c r="Q18" s="549">
        <v>2540</v>
      </c>
      <c r="R18" s="549"/>
      <c r="S18" s="549"/>
      <c r="T18" s="549"/>
      <c r="U18" s="549"/>
      <c r="V18" s="522" t="s">
        <v>569</v>
      </c>
      <c r="W18" s="523" t="s">
        <v>569</v>
      </c>
    </row>
    <row r="19" spans="1:23" ht="12.75">
      <c r="A19" s="533" t="s">
        <v>652</v>
      </c>
      <c r="B19" s="534">
        <v>138</v>
      </c>
      <c r="C19" s="472">
        <v>1761</v>
      </c>
      <c r="D19" s="535">
        <v>861</v>
      </c>
      <c r="E19" s="536">
        <v>1067</v>
      </c>
      <c r="F19" s="536">
        <v>1636</v>
      </c>
      <c r="G19" s="536">
        <v>1382</v>
      </c>
      <c r="H19" s="536">
        <v>1738</v>
      </c>
      <c r="I19" s="537"/>
      <c r="J19" s="535">
        <v>1801</v>
      </c>
      <c r="K19" s="538">
        <v>1868</v>
      </c>
      <c r="L19" s="539">
        <v>1764</v>
      </c>
      <c r="M19" s="539">
        <v>1849</v>
      </c>
      <c r="N19" s="538">
        <v>1868</v>
      </c>
      <c r="O19" s="538">
        <v>1952</v>
      </c>
      <c r="P19" s="538">
        <v>1406</v>
      </c>
      <c r="Q19" s="538">
        <v>1840</v>
      </c>
      <c r="R19" s="538"/>
      <c r="S19" s="538"/>
      <c r="T19" s="538"/>
      <c r="U19" s="535"/>
      <c r="V19" s="537" t="s">
        <v>569</v>
      </c>
      <c r="W19" s="540" t="s">
        <v>569</v>
      </c>
    </row>
    <row r="20" spans="1:23" ht="12.75">
      <c r="A20" s="533" t="s">
        <v>591</v>
      </c>
      <c r="B20" s="534">
        <v>166</v>
      </c>
      <c r="C20" s="472"/>
      <c r="D20" s="535"/>
      <c r="E20" s="536"/>
      <c r="F20" s="536"/>
      <c r="G20" s="536"/>
      <c r="H20" s="536"/>
      <c r="I20" s="537"/>
      <c r="J20" s="542"/>
      <c r="K20" s="543"/>
      <c r="L20" s="544"/>
      <c r="M20" s="544"/>
      <c r="N20" s="538"/>
      <c r="O20" s="538"/>
      <c r="P20" s="538"/>
      <c r="Q20" s="538"/>
      <c r="R20" s="538"/>
      <c r="S20" s="538"/>
      <c r="T20" s="538"/>
      <c r="U20" s="535"/>
      <c r="V20" s="537" t="s">
        <v>569</v>
      </c>
      <c r="W20" s="540" t="s">
        <v>569</v>
      </c>
    </row>
    <row r="21" spans="1:23" ht="12.75">
      <c r="A21" s="533" t="s">
        <v>593</v>
      </c>
      <c r="B21" s="534">
        <v>189</v>
      </c>
      <c r="C21" s="472">
        <v>924</v>
      </c>
      <c r="D21" s="535">
        <v>1219</v>
      </c>
      <c r="E21" s="536">
        <v>1487</v>
      </c>
      <c r="F21" s="536">
        <v>3338</v>
      </c>
      <c r="G21" s="536">
        <v>3576</v>
      </c>
      <c r="H21" s="536">
        <v>4306</v>
      </c>
      <c r="I21" s="537"/>
      <c r="J21" s="542">
        <v>5205</v>
      </c>
      <c r="K21" s="543">
        <v>2121</v>
      </c>
      <c r="L21" s="544">
        <v>2738</v>
      </c>
      <c r="M21" s="544">
        <v>3617</v>
      </c>
      <c r="N21" s="538">
        <v>4326</v>
      </c>
      <c r="O21" s="538">
        <v>4089</v>
      </c>
      <c r="P21" s="538">
        <v>3948</v>
      </c>
      <c r="Q21" s="538">
        <v>5386</v>
      </c>
      <c r="R21" s="538"/>
      <c r="S21" s="538"/>
      <c r="T21" s="538"/>
      <c r="U21" s="535"/>
      <c r="V21" s="537" t="s">
        <v>569</v>
      </c>
      <c r="W21" s="540" t="s">
        <v>569</v>
      </c>
    </row>
    <row r="22" spans="1:23" ht="13.5" thickBot="1">
      <c r="A22" s="533" t="s">
        <v>653</v>
      </c>
      <c r="B22" s="534">
        <v>196</v>
      </c>
      <c r="C22" s="472">
        <v>0</v>
      </c>
      <c r="D22" s="535"/>
      <c r="E22" s="536"/>
      <c r="F22" s="536"/>
      <c r="G22" s="536"/>
      <c r="H22" s="536"/>
      <c r="I22" s="537"/>
      <c r="J22" s="542"/>
      <c r="K22" s="543"/>
      <c r="L22" s="544"/>
      <c r="M22" s="544"/>
      <c r="N22" s="538"/>
      <c r="O22" s="538"/>
      <c r="P22" s="538"/>
      <c r="Q22" s="538"/>
      <c r="R22" s="538"/>
      <c r="S22" s="538"/>
      <c r="T22" s="538"/>
      <c r="U22" s="535"/>
      <c r="V22" s="537" t="s">
        <v>569</v>
      </c>
      <c r="W22" s="540" t="s">
        <v>569</v>
      </c>
    </row>
    <row r="23" spans="1:23" ht="14.25">
      <c r="A23" s="560" t="s">
        <v>597</v>
      </c>
      <c r="B23" s="561"/>
      <c r="C23" s="474">
        <v>7938</v>
      </c>
      <c r="D23" s="475">
        <v>8283</v>
      </c>
      <c r="E23" s="476">
        <v>15657</v>
      </c>
      <c r="F23" s="476">
        <v>13146</v>
      </c>
      <c r="G23" s="476">
        <v>11973</v>
      </c>
      <c r="H23" s="476">
        <v>13638</v>
      </c>
      <c r="I23" s="562">
        <v>21366</v>
      </c>
      <c r="J23" s="563">
        <v>2997</v>
      </c>
      <c r="K23" s="564">
        <v>1115</v>
      </c>
      <c r="L23" s="564">
        <v>1765</v>
      </c>
      <c r="M23" s="564">
        <v>1600</v>
      </c>
      <c r="N23" s="564">
        <v>1427</v>
      </c>
      <c r="O23" s="564">
        <v>1698</v>
      </c>
      <c r="P23" s="564">
        <v>3034</v>
      </c>
      <c r="Q23" s="564">
        <v>2495</v>
      </c>
      <c r="R23" s="564"/>
      <c r="S23" s="564"/>
      <c r="T23" s="564"/>
      <c r="U23" s="563"/>
      <c r="V23" s="562">
        <f>SUM(J23:U23)</f>
        <v>16131</v>
      </c>
      <c r="W23" s="565">
        <f>+V23/I23*100</f>
        <v>75.49845549003089</v>
      </c>
    </row>
    <row r="24" spans="1:23" ht="14.25">
      <c r="A24" s="533" t="s">
        <v>599</v>
      </c>
      <c r="B24" s="534">
        <v>9</v>
      </c>
      <c r="C24" s="477">
        <v>0</v>
      </c>
      <c r="D24" s="478">
        <v>0</v>
      </c>
      <c r="E24" s="477">
        <v>6150</v>
      </c>
      <c r="F24" s="477">
        <v>0</v>
      </c>
      <c r="G24" s="477">
        <v>0</v>
      </c>
      <c r="H24" s="477">
        <v>0</v>
      </c>
      <c r="I24" s="566"/>
      <c r="J24" s="535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5"/>
      <c r="V24" s="566">
        <f>SUM(J24:U24)</f>
        <v>0</v>
      </c>
      <c r="W24" s="567" t="e">
        <f>+V24/I24*100</f>
        <v>#DIV/0!</v>
      </c>
    </row>
    <row r="25" spans="1:23" ht="15" thickBot="1">
      <c r="A25" s="568" t="s">
        <v>601</v>
      </c>
      <c r="B25" s="569">
        <v>19</v>
      </c>
      <c r="C25" s="479">
        <v>7938</v>
      </c>
      <c r="D25" s="480">
        <v>8583</v>
      </c>
      <c r="E25" s="481">
        <v>9507</v>
      </c>
      <c r="F25" s="481">
        <v>13146</v>
      </c>
      <c r="G25" s="481">
        <v>11973</v>
      </c>
      <c r="H25" s="481">
        <v>13638</v>
      </c>
      <c r="I25" s="570">
        <v>21366</v>
      </c>
      <c r="J25" s="571">
        <v>2997</v>
      </c>
      <c r="K25" s="572">
        <v>1115</v>
      </c>
      <c r="L25" s="572">
        <v>1765</v>
      </c>
      <c r="M25" s="572">
        <v>1600</v>
      </c>
      <c r="N25" s="572">
        <v>1427</v>
      </c>
      <c r="O25" s="572">
        <v>1698</v>
      </c>
      <c r="P25" s="572">
        <v>3036</v>
      </c>
      <c r="Q25" s="572">
        <v>2495</v>
      </c>
      <c r="R25" s="572"/>
      <c r="S25" s="572"/>
      <c r="T25" s="572"/>
      <c r="U25" s="571"/>
      <c r="V25" s="570">
        <f>SUM(J25:U25)</f>
        <v>16133</v>
      </c>
      <c r="W25" s="573">
        <f>+V25/I25*100</f>
        <v>75.50781615651034</v>
      </c>
    </row>
    <row r="26" spans="1:23" ht="14.25">
      <c r="A26" s="533" t="s">
        <v>602</v>
      </c>
      <c r="B26" s="534">
        <v>1</v>
      </c>
      <c r="C26" s="482">
        <v>1063</v>
      </c>
      <c r="D26" s="483">
        <v>644</v>
      </c>
      <c r="E26" s="484">
        <v>693</v>
      </c>
      <c r="F26" s="484">
        <v>1130</v>
      </c>
      <c r="G26" s="484">
        <v>824</v>
      </c>
      <c r="H26" s="484">
        <v>1054</v>
      </c>
      <c r="I26" s="574">
        <v>1810</v>
      </c>
      <c r="J26" s="535">
        <v>282</v>
      </c>
      <c r="K26" s="538">
        <v>91</v>
      </c>
      <c r="L26" s="538">
        <v>137</v>
      </c>
      <c r="M26" s="538">
        <v>137</v>
      </c>
      <c r="N26" s="538">
        <v>339</v>
      </c>
      <c r="O26" s="538">
        <v>292</v>
      </c>
      <c r="P26" s="538">
        <v>286</v>
      </c>
      <c r="Q26" s="538">
        <v>214</v>
      </c>
      <c r="R26" s="538"/>
      <c r="S26" s="538"/>
      <c r="T26" s="538"/>
      <c r="U26" s="535"/>
      <c r="V26" s="566">
        <f aca="true" t="shared" si="0" ref="V26:V36">SUM(J26:U26)</f>
        <v>1778</v>
      </c>
      <c r="W26" s="567">
        <f aca="true" t="shared" si="1" ref="W26:W36">+V26/I26*100</f>
        <v>98.23204419889503</v>
      </c>
    </row>
    <row r="27" spans="1:23" ht="14.25">
      <c r="A27" s="533" t="s">
        <v>604</v>
      </c>
      <c r="B27" s="534">
        <v>2</v>
      </c>
      <c r="C27" s="477">
        <v>2659</v>
      </c>
      <c r="D27" s="478">
        <v>2923</v>
      </c>
      <c r="E27" s="477">
        <v>3376</v>
      </c>
      <c r="F27" s="477">
        <v>3127</v>
      </c>
      <c r="G27" s="477">
        <v>3808</v>
      </c>
      <c r="H27" s="477">
        <v>4400</v>
      </c>
      <c r="I27" s="566">
        <v>7400</v>
      </c>
      <c r="J27" s="535">
        <v>761</v>
      </c>
      <c r="K27" s="538">
        <v>396</v>
      </c>
      <c r="L27" s="538">
        <v>625</v>
      </c>
      <c r="M27" s="538">
        <v>402</v>
      </c>
      <c r="N27" s="538">
        <v>288</v>
      </c>
      <c r="O27" s="538">
        <v>210</v>
      </c>
      <c r="P27" s="538">
        <v>200</v>
      </c>
      <c r="Q27" s="538">
        <v>483</v>
      </c>
      <c r="R27" s="538"/>
      <c r="S27" s="538"/>
      <c r="T27" s="538"/>
      <c r="U27" s="535"/>
      <c r="V27" s="566">
        <f t="shared" si="0"/>
        <v>3365</v>
      </c>
      <c r="W27" s="567">
        <f t="shared" si="1"/>
        <v>45.472972972972975</v>
      </c>
    </row>
    <row r="28" spans="1:23" ht="14.25">
      <c r="A28" s="533" t="s">
        <v>606</v>
      </c>
      <c r="B28" s="534">
        <v>4</v>
      </c>
      <c r="C28" s="477">
        <v>0</v>
      </c>
      <c r="D28" s="478">
        <v>0</v>
      </c>
      <c r="E28" s="477">
        <v>0</v>
      </c>
      <c r="F28" s="477">
        <v>0</v>
      </c>
      <c r="G28" s="477">
        <v>0</v>
      </c>
      <c r="H28" s="477">
        <v>0</v>
      </c>
      <c r="I28" s="566"/>
      <c r="J28" s="535">
        <v>22</v>
      </c>
      <c r="K28" s="538"/>
      <c r="L28" s="538">
        <v>2</v>
      </c>
      <c r="M28" s="538"/>
      <c r="N28" s="538"/>
      <c r="O28" s="538"/>
      <c r="P28" s="538"/>
      <c r="Q28" s="538"/>
      <c r="R28" s="538"/>
      <c r="S28" s="538"/>
      <c r="T28" s="538"/>
      <c r="U28" s="535"/>
      <c r="V28" s="566">
        <f t="shared" si="0"/>
        <v>24</v>
      </c>
      <c r="W28" s="567" t="e">
        <f t="shared" si="1"/>
        <v>#DIV/0!</v>
      </c>
    </row>
    <row r="29" spans="1:23" ht="14.25">
      <c r="A29" s="533" t="s">
        <v>654</v>
      </c>
      <c r="B29" s="534"/>
      <c r="C29" s="477"/>
      <c r="D29" s="478">
        <v>0</v>
      </c>
      <c r="E29" s="477">
        <v>0</v>
      </c>
      <c r="F29" s="477">
        <v>0</v>
      </c>
      <c r="G29" s="477">
        <v>0</v>
      </c>
      <c r="H29" s="477">
        <v>0</v>
      </c>
      <c r="I29" s="566">
        <v>0</v>
      </c>
      <c r="J29" s="535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5"/>
      <c r="V29" s="566">
        <v>0</v>
      </c>
      <c r="W29" s="567"/>
    </row>
    <row r="30" spans="1:23" ht="14.25">
      <c r="A30" s="533" t="s">
        <v>608</v>
      </c>
      <c r="B30" s="534">
        <v>5</v>
      </c>
      <c r="C30" s="477">
        <v>1039</v>
      </c>
      <c r="D30" s="478">
        <v>1984</v>
      </c>
      <c r="E30" s="477">
        <v>930</v>
      </c>
      <c r="F30" s="477">
        <v>880</v>
      </c>
      <c r="G30" s="477">
        <v>1031</v>
      </c>
      <c r="H30" s="477">
        <v>1646</v>
      </c>
      <c r="I30" s="566">
        <v>2310</v>
      </c>
      <c r="J30" s="535">
        <v>188</v>
      </c>
      <c r="K30" s="538">
        <v>147</v>
      </c>
      <c r="L30" s="538">
        <v>16</v>
      </c>
      <c r="M30" s="538">
        <v>141</v>
      </c>
      <c r="N30" s="538">
        <v>138</v>
      </c>
      <c r="O30" s="538">
        <v>235</v>
      </c>
      <c r="P30" s="538">
        <v>93</v>
      </c>
      <c r="Q30" s="538">
        <v>516</v>
      </c>
      <c r="R30" s="538"/>
      <c r="S30" s="538"/>
      <c r="T30" s="538"/>
      <c r="U30" s="535"/>
      <c r="V30" s="566">
        <f t="shared" si="0"/>
        <v>1474</v>
      </c>
      <c r="W30" s="567">
        <f t="shared" si="1"/>
        <v>63.8095238095238</v>
      </c>
    </row>
    <row r="31" spans="1:23" ht="14.25">
      <c r="A31" s="533" t="s">
        <v>610</v>
      </c>
      <c r="B31" s="534">
        <v>8</v>
      </c>
      <c r="C31" s="477">
        <v>1932</v>
      </c>
      <c r="D31" s="478">
        <v>1720</v>
      </c>
      <c r="E31" s="477">
        <v>1701</v>
      </c>
      <c r="F31" s="477">
        <v>4552</v>
      </c>
      <c r="G31" s="477">
        <v>4229</v>
      </c>
      <c r="H31" s="477">
        <v>4693</v>
      </c>
      <c r="I31" s="566">
        <v>5895</v>
      </c>
      <c r="J31" s="535">
        <v>548</v>
      </c>
      <c r="K31" s="538">
        <v>503</v>
      </c>
      <c r="L31" s="538">
        <v>541</v>
      </c>
      <c r="M31" s="538">
        <v>252</v>
      </c>
      <c r="N31" s="538">
        <v>356</v>
      </c>
      <c r="O31" s="538">
        <v>231</v>
      </c>
      <c r="P31" s="538">
        <v>201</v>
      </c>
      <c r="Q31" s="538">
        <v>332</v>
      </c>
      <c r="R31" s="538"/>
      <c r="S31" s="538"/>
      <c r="T31" s="538"/>
      <c r="U31" s="535"/>
      <c r="V31" s="566">
        <f t="shared" si="0"/>
        <v>2964</v>
      </c>
      <c r="W31" s="567">
        <f t="shared" si="1"/>
        <v>50.27989821882952</v>
      </c>
    </row>
    <row r="32" spans="1:23" ht="14.25">
      <c r="A32" s="533" t="s">
        <v>612</v>
      </c>
      <c r="B32" s="494">
        <v>9</v>
      </c>
      <c r="C32" s="477">
        <v>5491</v>
      </c>
      <c r="D32" s="478">
        <v>5605</v>
      </c>
      <c r="E32" s="477">
        <v>5720</v>
      </c>
      <c r="F32" s="477">
        <v>5375</v>
      </c>
      <c r="G32" s="477">
        <v>5649</v>
      </c>
      <c r="H32" s="477">
        <v>6036</v>
      </c>
      <c r="I32" s="566">
        <v>10890</v>
      </c>
      <c r="J32" s="535">
        <v>718</v>
      </c>
      <c r="K32" s="538">
        <v>682</v>
      </c>
      <c r="L32" s="538">
        <v>686</v>
      </c>
      <c r="M32" s="538">
        <v>721</v>
      </c>
      <c r="N32" s="538">
        <v>1121</v>
      </c>
      <c r="O32" s="538">
        <v>932</v>
      </c>
      <c r="P32" s="538">
        <v>1079</v>
      </c>
      <c r="Q32" s="538">
        <v>1040</v>
      </c>
      <c r="R32" s="538"/>
      <c r="S32" s="538"/>
      <c r="T32" s="538"/>
      <c r="U32" s="535"/>
      <c r="V32" s="566">
        <f>SUM(J32:U32)</f>
        <v>6979</v>
      </c>
      <c r="W32" s="567">
        <f>+V32/I32*100</f>
        <v>64.08631772268136</v>
      </c>
    </row>
    <row r="33" spans="1:23" ht="14.25">
      <c r="A33" s="533" t="s">
        <v>655</v>
      </c>
      <c r="B33" s="495" t="s">
        <v>656</v>
      </c>
      <c r="C33" s="477">
        <v>2083</v>
      </c>
      <c r="D33" s="478">
        <v>2055</v>
      </c>
      <c r="E33" s="477">
        <v>2198</v>
      </c>
      <c r="F33" s="477">
        <v>1947</v>
      </c>
      <c r="G33" s="477">
        <v>2115</v>
      </c>
      <c r="H33" s="477">
        <v>2251</v>
      </c>
      <c r="I33" s="566">
        <v>4092</v>
      </c>
      <c r="J33" s="535">
        <v>274</v>
      </c>
      <c r="K33" s="538">
        <v>254</v>
      </c>
      <c r="L33" s="538">
        <v>267</v>
      </c>
      <c r="M33" s="538">
        <v>255</v>
      </c>
      <c r="N33" s="538">
        <v>394</v>
      </c>
      <c r="O33" s="538">
        <v>352</v>
      </c>
      <c r="P33" s="538">
        <v>376</v>
      </c>
      <c r="Q33" s="538">
        <v>360</v>
      </c>
      <c r="R33" s="538"/>
      <c r="S33" s="538"/>
      <c r="T33" s="538"/>
      <c r="U33" s="535"/>
      <c r="V33" s="566">
        <f>SUM(J33:U33)</f>
        <v>2532</v>
      </c>
      <c r="W33" s="567">
        <f>+V33/I33*100</f>
        <v>61.87683284457478</v>
      </c>
    </row>
    <row r="34" spans="1:23" ht="14.25">
      <c r="A34" s="533" t="s">
        <v>617</v>
      </c>
      <c r="B34" s="534">
        <v>19</v>
      </c>
      <c r="C34" s="477">
        <v>0</v>
      </c>
      <c r="D34" s="478">
        <v>0</v>
      </c>
      <c r="E34" s="477">
        <v>0</v>
      </c>
      <c r="F34" s="477">
        <v>0</v>
      </c>
      <c r="G34" s="477">
        <v>0</v>
      </c>
      <c r="H34" s="477">
        <v>0</v>
      </c>
      <c r="I34" s="566"/>
      <c r="J34" s="535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5"/>
      <c r="V34" s="566">
        <f t="shared" si="0"/>
        <v>0</v>
      </c>
      <c r="W34" s="567" t="e">
        <f t="shared" si="1"/>
        <v>#DIV/0!</v>
      </c>
    </row>
    <row r="35" spans="1:23" ht="14.25">
      <c r="A35" s="533" t="s">
        <v>619</v>
      </c>
      <c r="B35" s="534">
        <v>25</v>
      </c>
      <c r="C35" s="477">
        <v>795</v>
      </c>
      <c r="D35" s="478">
        <v>325</v>
      </c>
      <c r="E35" s="477">
        <v>186</v>
      </c>
      <c r="F35" s="477">
        <v>684</v>
      </c>
      <c r="G35" s="477">
        <v>661</v>
      </c>
      <c r="H35" s="477">
        <v>731</v>
      </c>
      <c r="I35" s="566">
        <v>602</v>
      </c>
      <c r="J35" s="535">
        <v>64</v>
      </c>
      <c r="K35" s="538">
        <v>64</v>
      </c>
      <c r="L35" s="538">
        <v>100</v>
      </c>
      <c r="M35" s="538">
        <v>83</v>
      </c>
      <c r="N35" s="538">
        <v>83</v>
      </c>
      <c r="O35" s="538">
        <v>83</v>
      </c>
      <c r="P35" s="538">
        <v>86</v>
      </c>
      <c r="Q35" s="538">
        <v>78</v>
      </c>
      <c r="R35" s="538"/>
      <c r="S35" s="538"/>
      <c r="T35" s="538"/>
      <c r="U35" s="535"/>
      <c r="V35" s="566">
        <f t="shared" si="0"/>
        <v>641</v>
      </c>
      <c r="W35" s="567">
        <f t="shared" si="1"/>
        <v>106.47840531561461</v>
      </c>
    </row>
    <row r="36" spans="1:23" ht="15" thickBot="1">
      <c r="A36" s="514" t="s">
        <v>657</v>
      </c>
      <c r="B36" s="515"/>
      <c r="C36" s="485">
        <v>433</v>
      </c>
      <c r="D36" s="486">
        <v>673</v>
      </c>
      <c r="E36" s="487">
        <v>506</v>
      </c>
      <c r="F36" s="487">
        <v>351</v>
      </c>
      <c r="G36" s="487">
        <v>1447</v>
      </c>
      <c r="H36" s="487">
        <v>282</v>
      </c>
      <c r="I36" s="575">
        <v>400</v>
      </c>
      <c r="J36" s="576">
        <v>19</v>
      </c>
      <c r="K36" s="549">
        <v>4</v>
      </c>
      <c r="L36" s="549">
        <v>39</v>
      </c>
      <c r="M36" s="549">
        <v>33</v>
      </c>
      <c r="N36" s="549">
        <v>10</v>
      </c>
      <c r="O36" s="549">
        <v>11</v>
      </c>
      <c r="P36" s="549">
        <v>38</v>
      </c>
      <c r="Q36" s="549">
        <v>106</v>
      </c>
      <c r="R36" s="549"/>
      <c r="S36" s="549"/>
      <c r="T36" s="549"/>
      <c r="U36" s="549"/>
      <c r="V36" s="575">
        <f t="shared" si="0"/>
        <v>260</v>
      </c>
      <c r="W36" s="577">
        <f t="shared" si="1"/>
        <v>65</v>
      </c>
    </row>
    <row r="37" spans="1:23" ht="15" thickBot="1">
      <c r="A37" s="578" t="s">
        <v>658</v>
      </c>
      <c r="B37" s="579">
        <v>31</v>
      </c>
      <c r="C37" s="580">
        <v>15495</v>
      </c>
      <c r="D37" s="581">
        <v>15929</v>
      </c>
      <c r="E37" s="582">
        <v>22086</v>
      </c>
      <c r="F37" s="582">
        <v>18046</v>
      </c>
      <c r="G37" s="582">
        <v>19764</v>
      </c>
      <c r="H37" s="582">
        <v>21093</v>
      </c>
      <c r="I37" s="582">
        <f>SUM(I26:I36)</f>
        <v>33399</v>
      </c>
      <c r="J37" s="581">
        <f>SUM(J26:J36)</f>
        <v>2876</v>
      </c>
      <c r="K37" s="583">
        <f>SUM(K26:K36)</f>
        <v>2141</v>
      </c>
      <c r="L37" s="584">
        <f>SUM(L26:L36)</f>
        <v>2413</v>
      </c>
      <c r="M37" s="584">
        <f>SUM(M26:M36)</f>
        <v>2024</v>
      </c>
      <c r="N37" s="583">
        <f aca="true" t="shared" si="2" ref="N37:U37">SUM(N26:N36)</f>
        <v>2729</v>
      </c>
      <c r="O37" s="583">
        <f t="shared" si="2"/>
        <v>2346</v>
      </c>
      <c r="P37" s="583">
        <f t="shared" si="2"/>
        <v>2359</v>
      </c>
      <c r="Q37" s="583">
        <f t="shared" si="2"/>
        <v>3129</v>
      </c>
      <c r="R37" s="583">
        <f t="shared" si="2"/>
        <v>0</v>
      </c>
      <c r="S37" s="583">
        <f t="shared" si="2"/>
        <v>0</v>
      </c>
      <c r="T37" s="583">
        <f t="shared" si="2"/>
        <v>0</v>
      </c>
      <c r="U37" s="583">
        <f t="shared" si="2"/>
        <v>0</v>
      </c>
      <c r="V37" s="582">
        <f>SUM(J37:U37)</f>
        <v>20017</v>
      </c>
      <c r="W37" s="585">
        <f>+V37/I37*100</f>
        <v>59.93293212371628</v>
      </c>
    </row>
    <row r="38" spans="1:23" ht="14.25">
      <c r="A38" s="533" t="s">
        <v>625</v>
      </c>
      <c r="B38" s="534">
        <v>32</v>
      </c>
      <c r="C38" s="482">
        <v>0</v>
      </c>
      <c r="D38" s="483">
        <v>0</v>
      </c>
      <c r="E38" s="484">
        <v>0</v>
      </c>
      <c r="F38" s="484">
        <v>0</v>
      </c>
      <c r="G38" s="484">
        <v>0</v>
      </c>
      <c r="H38" s="484">
        <v>0</v>
      </c>
      <c r="I38" s="574">
        <v>0</v>
      </c>
      <c r="J38" s="535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5"/>
      <c r="V38" s="566">
        <f aca="true" t="shared" si="3" ref="V38:V43">SUM(J38:U38)</f>
        <v>0</v>
      </c>
      <c r="W38" s="567" t="e">
        <f aca="true" t="shared" si="4" ref="W38:W43">+V38/I38*100</f>
        <v>#DIV/0!</v>
      </c>
    </row>
    <row r="39" spans="1:23" ht="14.25">
      <c r="A39" s="533" t="s">
        <v>627</v>
      </c>
      <c r="B39" s="534">
        <v>33</v>
      </c>
      <c r="C39" s="477">
        <v>6256</v>
      </c>
      <c r="D39" s="478">
        <v>6369</v>
      </c>
      <c r="E39" s="477">
        <v>6426</v>
      </c>
      <c r="F39" s="477">
        <v>5515</v>
      </c>
      <c r="G39" s="477">
        <v>6589</v>
      </c>
      <c r="H39" s="477">
        <v>7664</v>
      </c>
      <c r="I39" s="566">
        <v>11302</v>
      </c>
      <c r="J39" s="535">
        <v>1287</v>
      </c>
      <c r="K39" s="538">
        <v>1121</v>
      </c>
      <c r="L39" s="538">
        <v>1160</v>
      </c>
      <c r="M39" s="538">
        <v>873</v>
      </c>
      <c r="N39" s="538">
        <v>580</v>
      </c>
      <c r="O39" s="538">
        <v>412</v>
      </c>
      <c r="P39" s="538">
        <v>876</v>
      </c>
      <c r="Q39" s="538">
        <v>1246</v>
      </c>
      <c r="R39" s="538"/>
      <c r="S39" s="538"/>
      <c r="T39" s="538"/>
      <c r="U39" s="535"/>
      <c r="V39" s="566">
        <f t="shared" si="3"/>
        <v>7555</v>
      </c>
      <c r="W39" s="567">
        <f t="shared" si="4"/>
        <v>66.8465758272872</v>
      </c>
    </row>
    <row r="40" spans="1:23" ht="14.25">
      <c r="A40" s="533" t="s">
        <v>629</v>
      </c>
      <c r="B40" s="534">
        <v>34</v>
      </c>
      <c r="C40" s="477">
        <v>0</v>
      </c>
      <c r="D40" s="478">
        <v>0</v>
      </c>
      <c r="E40" s="477">
        <v>0</v>
      </c>
      <c r="F40" s="477">
        <v>0</v>
      </c>
      <c r="G40" s="477">
        <v>0</v>
      </c>
      <c r="H40" s="477">
        <v>0</v>
      </c>
      <c r="I40" s="566">
        <v>0</v>
      </c>
      <c r="J40" s="535"/>
      <c r="K40" s="538"/>
      <c r="L40" s="538">
        <v>2</v>
      </c>
      <c r="M40" s="538">
        <v>1</v>
      </c>
      <c r="N40" s="538">
        <v>1</v>
      </c>
      <c r="O40" s="538"/>
      <c r="P40" s="538"/>
      <c r="Q40" s="538"/>
      <c r="R40" s="538"/>
      <c r="S40" s="538"/>
      <c r="T40" s="538"/>
      <c r="U40" s="535"/>
      <c r="V40" s="566">
        <f t="shared" si="3"/>
        <v>4</v>
      </c>
      <c r="W40" s="567" t="e">
        <f t="shared" si="4"/>
        <v>#DIV/0!</v>
      </c>
    </row>
    <row r="41" spans="1:23" ht="14.25">
      <c r="A41" s="533" t="s">
        <v>631</v>
      </c>
      <c r="B41" s="534">
        <v>57</v>
      </c>
      <c r="C41" s="477">
        <v>7938</v>
      </c>
      <c r="D41" s="478">
        <v>8283</v>
      </c>
      <c r="E41" s="477">
        <v>15657</v>
      </c>
      <c r="F41" s="477">
        <v>12640</v>
      </c>
      <c r="G41" s="477">
        <v>11973</v>
      </c>
      <c r="H41" s="477">
        <v>13638</v>
      </c>
      <c r="I41" s="566">
        <v>21366</v>
      </c>
      <c r="J41" s="535">
        <v>2997</v>
      </c>
      <c r="K41" s="538">
        <v>1115</v>
      </c>
      <c r="L41" s="538">
        <v>1765</v>
      </c>
      <c r="M41" s="538">
        <v>1600</v>
      </c>
      <c r="N41" s="538">
        <v>1427</v>
      </c>
      <c r="O41" s="538">
        <v>1698</v>
      </c>
      <c r="P41" s="538">
        <v>3393</v>
      </c>
      <c r="Q41" s="538">
        <v>2496</v>
      </c>
      <c r="R41" s="538"/>
      <c r="S41" s="538"/>
      <c r="T41" s="538"/>
      <c r="U41" s="535"/>
      <c r="V41" s="566">
        <f t="shared" si="3"/>
        <v>16491</v>
      </c>
      <c r="W41" s="567">
        <f t="shared" si="4"/>
        <v>77.1833754563325</v>
      </c>
    </row>
    <row r="42" spans="1:23" ht="15" thickBot="1">
      <c r="A42" s="514" t="s">
        <v>634</v>
      </c>
      <c r="B42" s="515"/>
      <c r="C42" s="488">
        <v>1313</v>
      </c>
      <c r="D42" s="489">
        <v>1270</v>
      </c>
      <c r="E42" s="490">
        <v>3</v>
      </c>
      <c r="F42" s="490">
        <v>0</v>
      </c>
      <c r="G42" s="490">
        <v>0</v>
      </c>
      <c r="H42" s="490">
        <v>0</v>
      </c>
      <c r="I42" s="586">
        <v>2</v>
      </c>
      <c r="J42" s="576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66">
        <f t="shared" si="3"/>
        <v>0</v>
      </c>
      <c r="W42" s="567">
        <f t="shared" si="4"/>
        <v>0</v>
      </c>
    </row>
    <row r="43" spans="1:23" ht="15" thickBot="1">
      <c r="A43" s="578" t="s">
        <v>636</v>
      </c>
      <c r="B43" s="579">
        <v>58</v>
      </c>
      <c r="C43" s="580">
        <v>15507</v>
      </c>
      <c r="D43" s="581">
        <v>15922</v>
      </c>
      <c r="E43" s="582">
        <v>22086</v>
      </c>
      <c r="F43" s="582">
        <v>18155</v>
      </c>
      <c r="G43" s="582">
        <v>18562</v>
      </c>
      <c r="H43" s="582">
        <v>21302</v>
      </c>
      <c r="I43" s="582">
        <f>SUM(I38:I42)</f>
        <v>32670</v>
      </c>
      <c r="J43" s="581">
        <f>SUM(J38:J42)</f>
        <v>4284</v>
      </c>
      <c r="K43" s="583">
        <f>SUM(K38:K42)</f>
        <v>2236</v>
      </c>
      <c r="L43" s="583">
        <f>SUM(L38:L42)</f>
        <v>2927</v>
      </c>
      <c r="M43" s="584">
        <f>SUM(M38:M42)</f>
        <v>2474</v>
      </c>
      <c r="N43" s="583">
        <f aca="true" t="shared" si="5" ref="N43:U43">SUM(N38:N42)</f>
        <v>2008</v>
      </c>
      <c r="O43" s="583">
        <f t="shared" si="5"/>
        <v>2110</v>
      </c>
      <c r="P43" s="583">
        <f t="shared" si="5"/>
        <v>4269</v>
      </c>
      <c r="Q43" s="583">
        <f t="shared" si="5"/>
        <v>3742</v>
      </c>
      <c r="R43" s="583">
        <f t="shared" si="5"/>
        <v>0</v>
      </c>
      <c r="S43" s="583">
        <f t="shared" si="5"/>
        <v>0</v>
      </c>
      <c r="T43" s="583">
        <f t="shared" si="5"/>
        <v>0</v>
      </c>
      <c r="U43" s="583">
        <f t="shared" si="5"/>
        <v>0</v>
      </c>
      <c r="V43" s="582">
        <f t="shared" si="3"/>
        <v>24050</v>
      </c>
      <c r="W43" s="585">
        <f t="shared" si="4"/>
        <v>73.61493725130089</v>
      </c>
    </row>
    <row r="44" spans="1:23" ht="15" thickBot="1">
      <c r="A44" s="514"/>
      <c r="B44" s="515"/>
      <c r="C44" s="587"/>
      <c r="D44" s="588"/>
      <c r="E44" s="575"/>
      <c r="F44" s="575"/>
      <c r="G44" s="575"/>
      <c r="H44" s="575"/>
      <c r="I44" s="575"/>
      <c r="J44" s="548"/>
      <c r="K44" s="549"/>
      <c r="L44" s="550"/>
      <c r="M44" s="550"/>
      <c r="N44" s="549"/>
      <c r="O44" s="549"/>
      <c r="P44" s="549"/>
      <c r="Q44" s="549"/>
      <c r="R44" s="549"/>
      <c r="S44" s="549"/>
      <c r="T44" s="549"/>
      <c r="U44" s="589"/>
      <c r="V44" s="575"/>
      <c r="W44" s="577"/>
    </row>
    <row r="45" spans="1:23" ht="15" thickBot="1">
      <c r="A45" s="578" t="s">
        <v>638</v>
      </c>
      <c r="B45" s="579"/>
      <c r="C45" s="580">
        <v>7569</v>
      </c>
      <c r="D45" s="581">
        <v>7639</v>
      </c>
      <c r="E45" s="582">
        <v>6429</v>
      </c>
      <c r="F45" s="582">
        <v>5515</v>
      </c>
      <c r="G45" s="582">
        <v>6589</v>
      </c>
      <c r="H45" s="582">
        <v>7664</v>
      </c>
      <c r="I45" s="582">
        <f>+I43-I41</f>
        <v>11304</v>
      </c>
      <c r="J45" s="581">
        <f aca="true" t="shared" si="6" ref="J45:U45">+J43-J41</f>
        <v>1287</v>
      </c>
      <c r="K45" s="583">
        <f t="shared" si="6"/>
        <v>1121</v>
      </c>
      <c r="L45" s="583">
        <f t="shared" si="6"/>
        <v>1162</v>
      </c>
      <c r="M45" s="583">
        <f t="shared" si="6"/>
        <v>874</v>
      </c>
      <c r="N45" s="583">
        <f t="shared" si="6"/>
        <v>581</v>
      </c>
      <c r="O45" s="583">
        <f t="shared" si="6"/>
        <v>412</v>
      </c>
      <c r="P45" s="583">
        <f t="shared" si="6"/>
        <v>876</v>
      </c>
      <c r="Q45" s="583">
        <f t="shared" si="6"/>
        <v>1246</v>
      </c>
      <c r="R45" s="583">
        <f t="shared" si="6"/>
        <v>0</v>
      </c>
      <c r="S45" s="583">
        <f t="shared" si="6"/>
        <v>0</v>
      </c>
      <c r="T45" s="583">
        <f t="shared" si="6"/>
        <v>0</v>
      </c>
      <c r="U45" s="580">
        <f t="shared" si="6"/>
        <v>0</v>
      </c>
      <c r="V45" s="582">
        <f>SUM(J45:U45)</f>
        <v>7559</v>
      </c>
      <c r="W45" s="585">
        <f>+V45/I45*100</f>
        <v>66.87013446567587</v>
      </c>
    </row>
    <row r="46" spans="1:23" ht="15" thickBot="1">
      <c r="A46" s="578" t="s">
        <v>639</v>
      </c>
      <c r="B46" s="579">
        <v>59</v>
      </c>
      <c r="C46" s="580">
        <v>12</v>
      </c>
      <c r="D46" s="581">
        <v>-7</v>
      </c>
      <c r="E46" s="582">
        <v>0</v>
      </c>
      <c r="F46" s="582">
        <v>109</v>
      </c>
      <c r="G46" s="582">
        <v>-1202</v>
      </c>
      <c r="H46" s="582">
        <v>209</v>
      </c>
      <c r="I46" s="582">
        <f>+I43-I37</f>
        <v>-729</v>
      </c>
      <c r="J46" s="581">
        <f aca="true" t="shared" si="7" ref="J46:U46">+J43-J37</f>
        <v>1408</v>
      </c>
      <c r="K46" s="583">
        <f t="shared" si="7"/>
        <v>95</v>
      </c>
      <c r="L46" s="583">
        <f t="shared" si="7"/>
        <v>514</v>
      </c>
      <c r="M46" s="583">
        <f t="shared" si="7"/>
        <v>450</v>
      </c>
      <c r="N46" s="583">
        <f t="shared" si="7"/>
        <v>-721</v>
      </c>
      <c r="O46" s="583">
        <f t="shared" si="7"/>
        <v>-236</v>
      </c>
      <c r="P46" s="583">
        <f t="shared" si="7"/>
        <v>1910</v>
      </c>
      <c r="Q46" s="583">
        <f t="shared" si="7"/>
        <v>613</v>
      </c>
      <c r="R46" s="583">
        <f t="shared" si="7"/>
        <v>0</v>
      </c>
      <c r="S46" s="583">
        <f t="shared" si="7"/>
        <v>0</v>
      </c>
      <c r="T46" s="583">
        <f t="shared" si="7"/>
        <v>0</v>
      </c>
      <c r="U46" s="584">
        <f t="shared" si="7"/>
        <v>0</v>
      </c>
      <c r="V46" s="582">
        <f>SUM(V43-V37)</f>
        <v>4033</v>
      </c>
      <c r="W46" s="585">
        <f>+V46/I46*100</f>
        <v>-553.2235939643347</v>
      </c>
    </row>
    <row r="47" spans="1:23" ht="15" thickBot="1">
      <c r="A47" s="578" t="s">
        <v>641</v>
      </c>
      <c r="B47" s="590" t="s">
        <v>659</v>
      </c>
      <c r="C47" s="580">
        <v>-7926</v>
      </c>
      <c r="D47" s="581">
        <v>-8290</v>
      </c>
      <c r="E47" s="582">
        <v>-15657</v>
      </c>
      <c r="F47" s="582">
        <v>-12531</v>
      </c>
      <c r="G47" s="582">
        <v>-13175</v>
      </c>
      <c r="H47" s="582">
        <v>-13429</v>
      </c>
      <c r="I47" s="582">
        <f>+I46-I41</f>
        <v>-22095</v>
      </c>
      <c r="J47" s="591">
        <f aca="true" t="shared" si="8" ref="J47:U47">+J46-J41</f>
        <v>-1589</v>
      </c>
      <c r="K47" s="583">
        <f t="shared" si="8"/>
        <v>-1020</v>
      </c>
      <c r="L47" s="583">
        <f t="shared" si="8"/>
        <v>-1251</v>
      </c>
      <c r="M47" s="583">
        <f t="shared" si="8"/>
        <v>-1150</v>
      </c>
      <c r="N47" s="583">
        <f t="shared" si="8"/>
        <v>-2148</v>
      </c>
      <c r="O47" s="583">
        <f t="shared" si="8"/>
        <v>-1934</v>
      </c>
      <c r="P47" s="583">
        <f t="shared" si="8"/>
        <v>-1483</v>
      </c>
      <c r="Q47" s="583">
        <f t="shared" si="8"/>
        <v>-1883</v>
      </c>
      <c r="R47" s="583">
        <f t="shared" si="8"/>
        <v>0</v>
      </c>
      <c r="S47" s="583">
        <f t="shared" si="8"/>
        <v>0</v>
      </c>
      <c r="T47" s="583">
        <f t="shared" si="8"/>
        <v>0</v>
      </c>
      <c r="U47" s="580">
        <f t="shared" si="8"/>
        <v>0</v>
      </c>
      <c r="V47" s="582">
        <f>SUM(J47:U47)</f>
        <v>-12458</v>
      </c>
      <c r="W47" s="585">
        <f>+V47/I47*100</f>
        <v>56.38379723919439</v>
      </c>
    </row>
  </sheetData>
  <sheetProtection/>
  <printOptions/>
  <pageMargins left="1.1023622047244095" right="0.7086614173228347" top="0.5905511811023623" bottom="0.5905511811023623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2.28125" style="108" customWidth="1"/>
    <col min="2" max="2" width="10.57421875" style="108" customWidth="1"/>
    <col min="3" max="3" width="14.00390625" style="108" customWidth="1"/>
    <col min="4" max="5" width="0" style="108" hidden="1" customWidth="1"/>
    <col min="6" max="7" width="9.140625" style="108" hidden="1" customWidth="1"/>
    <col min="8" max="8" width="9.140625" style="108" customWidth="1"/>
    <col min="9" max="9" width="10.28125" style="108" customWidth="1"/>
    <col min="10" max="17" width="9.140625" style="108" customWidth="1"/>
    <col min="18" max="21" width="0" style="108" hidden="1" customWidth="1"/>
    <col min="22" max="23" width="10.28125" style="108" customWidth="1"/>
    <col min="24" max="16384" width="9.140625" style="108" customWidth="1"/>
  </cols>
  <sheetData>
    <row r="1" spans="1:9" s="290" customFormat="1" ht="18">
      <c r="A1" s="787" t="s">
        <v>642</v>
      </c>
      <c r="B1" s="787"/>
      <c r="C1" s="907"/>
      <c r="D1" s="907"/>
      <c r="E1" s="907"/>
      <c r="F1" s="907"/>
      <c r="G1" s="907"/>
      <c r="H1" s="907"/>
      <c r="I1" s="787"/>
    </row>
    <row r="2" spans="1:9" ht="18">
      <c r="A2" s="787" t="s">
        <v>643</v>
      </c>
      <c r="B2" s="788"/>
      <c r="I2" s="789"/>
    </row>
    <row r="3" spans="1:9" ht="12.75">
      <c r="A3" s="789"/>
      <c r="B3" s="789"/>
      <c r="I3" s="789"/>
    </row>
    <row r="4" spans="9:15" ht="13.5" thickBot="1">
      <c r="I4" s="789"/>
      <c r="M4" s="187"/>
      <c r="N4" s="187"/>
      <c r="O4" s="187"/>
    </row>
    <row r="5" spans="1:15" ht="16.5" thickBot="1">
      <c r="A5" s="790" t="s">
        <v>540</v>
      </c>
      <c r="B5" s="790"/>
      <c r="C5" s="791" t="s">
        <v>663</v>
      </c>
      <c r="D5" s="792"/>
      <c r="E5" s="792"/>
      <c r="F5" s="792"/>
      <c r="G5" s="793"/>
      <c r="H5" s="592"/>
      <c r="I5" s="794"/>
      <c r="M5" s="187"/>
      <c r="N5" s="187"/>
      <c r="O5" s="187"/>
    </row>
    <row r="6" spans="1:9" ht="13.5" thickBot="1">
      <c r="A6" s="786" t="s">
        <v>542</v>
      </c>
      <c r="B6" s="786"/>
      <c r="I6" s="789"/>
    </row>
    <row r="7" spans="1:23" ht="15.75">
      <c r="A7" s="795"/>
      <c r="B7" s="796"/>
      <c r="C7" s="797"/>
      <c r="D7" s="798"/>
      <c r="E7" s="798"/>
      <c r="F7" s="798"/>
      <c r="G7" s="798"/>
      <c r="H7" s="798"/>
      <c r="I7" s="799" t="s">
        <v>29</v>
      </c>
      <c r="J7" s="800"/>
      <c r="K7" s="801"/>
      <c r="L7" s="801"/>
      <c r="M7" s="801"/>
      <c r="N7" s="801"/>
      <c r="O7" s="802"/>
      <c r="P7" s="801"/>
      <c r="Q7" s="801"/>
      <c r="R7" s="801"/>
      <c r="S7" s="801"/>
      <c r="T7" s="801"/>
      <c r="U7" s="801"/>
      <c r="V7" s="803" t="s">
        <v>544</v>
      </c>
      <c r="W7" s="799" t="s">
        <v>545</v>
      </c>
    </row>
    <row r="8" spans="1:23" ht="13.5" thickBot="1">
      <c r="A8" s="804" t="s">
        <v>27</v>
      </c>
      <c r="B8" s="805"/>
      <c r="C8" s="806"/>
      <c r="D8" s="807" t="s">
        <v>547</v>
      </c>
      <c r="E8" s="807" t="s">
        <v>548</v>
      </c>
      <c r="F8" s="808" t="s">
        <v>661</v>
      </c>
      <c r="G8" s="808" t="s">
        <v>662</v>
      </c>
      <c r="H8" s="808" t="s">
        <v>645</v>
      </c>
      <c r="I8" s="809">
        <v>2014</v>
      </c>
      <c r="J8" s="810" t="s">
        <v>554</v>
      </c>
      <c r="K8" s="811" t="s">
        <v>555</v>
      </c>
      <c r="L8" s="811" t="s">
        <v>556</v>
      </c>
      <c r="M8" s="811" t="s">
        <v>557</v>
      </c>
      <c r="N8" s="811" t="s">
        <v>558</v>
      </c>
      <c r="O8" s="811" t="s">
        <v>559</v>
      </c>
      <c r="P8" s="811" t="s">
        <v>560</v>
      </c>
      <c r="Q8" s="811" t="s">
        <v>561</v>
      </c>
      <c r="R8" s="811" t="s">
        <v>562</v>
      </c>
      <c r="S8" s="811" t="s">
        <v>563</v>
      </c>
      <c r="T8" s="811" t="s">
        <v>564</v>
      </c>
      <c r="U8" s="810" t="s">
        <v>565</v>
      </c>
      <c r="V8" s="808" t="s">
        <v>566</v>
      </c>
      <c r="W8" s="809" t="s">
        <v>567</v>
      </c>
    </row>
    <row r="9" spans="1:23" ht="16.5">
      <c r="A9" s="812" t="s">
        <v>664</v>
      </c>
      <c r="B9" s="813"/>
      <c r="C9" s="814"/>
      <c r="D9" s="815">
        <v>22</v>
      </c>
      <c r="E9" s="815">
        <v>23</v>
      </c>
      <c r="F9" s="776">
        <v>21</v>
      </c>
      <c r="G9" s="776">
        <v>21</v>
      </c>
      <c r="H9" s="776">
        <v>21</v>
      </c>
      <c r="I9" s="816">
        <v>21</v>
      </c>
      <c r="J9" s="817">
        <v>21</v>
      </c>
      <c r="K9" s="818">
        <v>21</v>
      </c>
      <c r="L9" s="818">
        <v>21</v>
      </c>
      <c r="M9" s="818">
        <v>21</v>
      </c>
      <c r="N9" s="779">
        <v>21</v>
      </c>
      <c r="O9" s="779">
        <v>21</v>
      </c>
      <c r="P9" s="777">
        <v>21</v>
      </c>
      <c r="Q9" s="777">
        <v>21</v>
      </c>
      <c r="R9" s="777"/>
      <c r="S9" s="777"/>
      <c r="T9" s="777"/>
      <c r="U9" s="777"/>
      <c r="V9" s="819" t="s">
        <v>569</v>
      </c>
      <c r="W9" s="820" t="s">
        <v>569</v>
      </c>
    </row>
    <row r="10" spans="1:23" ht="17.25" thickBot="1">
      <c r="A10" s="821" t="s">
        <v>665</v>
      </c>
      <c r="B10" s="822"/>
      <c r="C10" s="823"/>
      <c r="D10" s="824">
        <v>20.91</v>
      </c>
      <c r="E10" s="824">
        <v>21.91</v>
      </c>
      <c r="F10" s="825">
        <v>20.4</v>
      </c>
      <c r="G10" s="825">
        <v>20.4</v>
      </c>
      <c r="H10" s="825">
        <v>20.4</v>
      </c>
      <c r="I10" s="826">
        <v>20.4</v>
      </c>
      <c r="J10" s="827">
        <v>20.4</v>
      </c>
      <c r="K10" s="828">
        <v>20.4</v>
      </c>
      <c r="L10" s="829">
        <v>20.4</v>
      </c>
      <c r="M10" s="829">
        <v>20.4</v>
      </c>
      <c r="N10" s="828">
        <v>20.4</v>
      </c>
      <c r="O10" s="828">
        <v>20.4</v>
      </c>
      <c r="P10" s="830">
        <v>20.4</v>
      </c>
      <c r="Q10" s="830">
        <v>20.4</v>
      </c>
      <c r="R10" s="830"/>
      <c r="S10" s="830"/>
      <c r="T10" s="830"/>
      <c r="U10" s="831"/>
      <c r="V10" s="832"/>
      <c r="W10" s="833" t="s">
        <v>569</v>
      </c>
    </row>
    <row r="11" spans="1:23" ht="16.5">
      <c r="A11" s="834" t="s">
        <v>666</v>
      </c>
      <c r="B11" s="813"/>
      <c r="C11" s="835" t="s">
        <v>667</v>
      </c>
      <c r="D11" s="836">
        <v>4630</v>
      </c>
      <c r="E11" s="836">
        <v>5103</v>
      </c>
      <c r="F11" s="781">
        <v>6825</v>
      </c>
      <c r="G11" s="780">
        <v>6741</v>
      </c>
      <c r="H11" s="780">
        <v>6928</v>
      </c>
      <c r="I11" s="837" t="s">
        <v>569</v>
      </c>
      <c r="J11" s="838">
        <v>6932</v>
      </c>
      <c r="K11" s="839">
        <v>6945</v>
      </c>
      <c r="L11" s="839">
        <v>6961</v>
      </c>
      <c r="M11" s="840">
        <v>6965</v>
      </c>
      <c r="N11" s="841">
        <v>6989</v>
      </c>
      <c r="O11" s="841">
        <v>6989</v>
      </c>
      <c r="P11" s="841">
        <v>6989</v>
      </c>
      <c r="Q11" s="841">
        <v>6999</v>
      </c>
      <c r="R11" s="841"/>
      <c r="S11" s="841"/>
      <c r="T11" s="841"/>
      <c r="U11" s="838"/>
      <c r="V11" s="842" t="s">
        <v>569</v>
      </c>
      <c r="W11" s="837" t="s">
        <v>569</v>
      </c>
    </row>
    <row r="12" spans="1:23" ht="16.5">
      <c r="A12" s="834" t="s">
        <v>647</v>
      </c>
      <c r="B12" s="843"/>
      <c r="C12" s="835" t="s">
        <v>668</v>
      </c>
      <c r="D12" s="844">
        <v>3811</v>
      </c>
      <c r="E12" s="844">
        <v>4577</v>
      </c>
      <c r="F12" s="781">
        <v>6491</v>
      </c>
      <c r="G12" s="781">
        <v>6492</v>
      </c>
      <c r="H12" s="781">
        <v>6744</v>
      </c>
      <c r="I12" s="837" t="s">
        <v>569</v>
      </c>
      <c r="J12" s="845">
        <v>6756</v>
      </c>
      <c r="K12" s="846">
        <v>6772</v>
      </c>
      <c r="L12" s="846">
        <v>6793</v>
      </c>
      <c r="M12" s="847">
        <v>6801</v>
      </c>
      <c r="N12" s="841">
        <v>6830</v>
      </c>
      <c r="O12" s="841">
        <v>6835</v>
      </c>
      <c r="P12" s="841">
        <v>6840</v>
      </c>
      <c r="Q12" s="841">
        <v>68545</v>
      </c>
      <c r="R12" s="841"/>
      <c r="S12" s="841"/>
      <c r="T12" s="841"/>
      <c r="U12" s="838"/>
      <c r="V12" s="842" t="s">
        <v>569</v>
      </c>
      <c r="W12" s="837" t="s">
        <v>569</v>
      </c>
    </row>
    <row r="13" spans="1:23" ht="16.5">
      <c r="A13" s="834" t="s">
        <v>577</v>
      </c>
      <c r="B13" s="813"/>
      <c r="C13" s="835" t="s">
        <v>669</v>
      </c>
      <c r="D13" s="844">
        <v>0</v>
      </c>
      <c r="E13" s="844">
        <v>0</v>
      </c>
      <c r="F13" s="781">
        <v>59</v>
      </c>
      <c r="G13" s="781">
        <v>58</v>
      </c>
      <c r="H13" s="781">
        <v>51</v>
      </c>
      <c r="I13" s="837" t="s">
        <v>569</v>
      </c>
      <c r="J13" s="845">
        <v>51</v>
      </c>
      <c r="K13" s="846">
        <v>51</v>
      </c>
      <c r="L13" s="847">
        <v>55</v>
      </c>
      <c r="M13" s="847">
        <v>74</v>
      </c>
      <c r="N13" s="841">
        <v>74</v>
      </c>
      <c r="O13" s="841">
        <v>44</v>
      </c>
      <c r="P13" s="841">
        <v>51</v>
      </c>
      <c r="Q13" s="841">
        <v>51</v>
      </c>
      <c r="R13" s="841"/>
      <c r="S13" s="841"/>
      <c r="T13" s="841"/>
      <c r="U13" s="838"/>
      <c r="V13" s="842" t="s">
        <v>569</v>
      </c>
      <c r="W13" s="837" t="s">
        <v>569</v>
      </c>
    </row>
    <row r="14" spans="1:23" ht="16.5">
      <c r="A14" s="834" t="s">
        <v>580</v>
      </c>
      <c r="B14" s="843"/>
      <c r="C14" s="835" t="s">
        <v>670</v>
      </c>
      <c r="D14" s="844">
        <v>0</v>
      </c>
      <c r="E14" s="844">
        <v>0</v>
      </c>
      <c r="F14" s="781">
        <v>619</v>
      </c>
      <c r="G14" s="781">
        <v>583</v>
      </c>
      <c r="H14" s="781">
        <v>634</v>
      </c>
      <c r="I14" s="837" t="s">
        <v>569</v>
      </c>
      <c r="J14" s="845">
        <v>8473</v>
      </c>
      <c r="K14" s="846">
        <v>7938</v>
      </c>
      <c r="L14" s="847">
        <v>7263</v>
      </c>
      <c r="M14" s="847">
        <v>5654</v>
      </c>
      <c r="N14" s="841">
        <v>5154</v>
      </c>
      <c r="O14" s="841">
        <v>4199</v>
      </c>
      <c r="P14" s="841">
        <v>3659</v>
      </c>
      <c r="Q14" s="841">
        <v>3135</v>
      </c>
      <c r="R14" s="841"/>
      <c r="S14" s="841"/>
      <c r="T14" s="841"/>
      <c r="U14" s="838"/>
      <c r="V14" s="842" t="s">
        <v>569</v>
      </c>
      <c r="W14" s="837" t="s">
        <v>569</v>
      </c>
    </row>
    <row r="15" spans="1:23" ht="17.25" thickBot="1">
      <c r="A15" s="812" t="s">
        <v>582</v>
      </c>
      <c r="B15" s="813"/>
      <c r="C15" s="848" t="s">
        <v>671</v>
      </c>
      <c r="D15" s="849">
        <v>869</v>
      </c>
      <c r="E15" s="849">
        <v>1024</v>
      </c>
      <c r="F15" s="778">
        <v>1237</v>
      </c>
      <c r="G15" s="778">
        <v>1222</v>
      </c>
      <c r="H15" s="778">
        <v>1372</v>
      </c>
      <c r="I15" s="820" t="s">
        <v>569</v>
      </c>
      <c r="J15" s="850">
        <v>1460</v>
      </c>
      <c r="K15" s="779">
        <v>1503</v>
      </c>
      <c r="L15" s="818">
        <v>1549</v>
      </c>
      <c r="M15" s="818">
        <v>2022</v>
      </c>
      <c r="N15" s="779">
        <v>1977</v>
      </c>
      <c r="O15" s="779">
        <v>2301</v>
      </c>
      <c r="P15" s="779">
        <v>2181</v>
      </c>
      <c r="Q15" s="779">
        <v>2075</v>
      </c>
      <c r="R15" s="779"/>
      <c r="S15" s="779"/>
      <c r="T15" s="779"/>
      <c r="U15" s="779"/>
      <c r="V15" s="819" t="s">
        <v>569</v>
      </c>
      <c r="W15" s="820" t="s">
        <v>569</v>
      </c>
    </row>
    <row r="16" spans="1:23" ht="17.25" thickBot="1">
      <c r="A16" s="851" t="s">
        <v>585</v>
      </c>
      <c r="B16" s="852"/>
      <c r="C16" s="853"/>
      <c r="D16" s="854">
        <v>1838</v>
      </c>
      <c r="E16" s="854">
        <v>1811</v>
      </c>
      <c r="F16" s="855">
        <v>2454</v>
      </c>
      <c r="G16" s="855">
        <v>2295</v>
      </c>
      <c r="H16" s="855">
        <v>972</v>
      </c>
      <c r="I16" s="856" t="s">
        <v>569</v>
      </c>
      <c r="J16" s="857">
        <v>17653</v>
      </c>
      <c r="K16" s="858">
        <v>17172</v>
      </c>
      <c r="L16" s="859">
        <v>16564</v>
      </c>
      <c r="M16" s="859">
        <v>15451</v>
      </c>
      <c r="N16" s="858">
        <v>14930</v>
      </c>
      <c r="O16" s="858">
        <v>14268</v>
      </c>
      <c r="P16" s="858">
        <v>13616</v>
      </c>
      <c r="Q16" s="858">
        <v>12995</v>
      </c>
      <c r="R16" s="858"/>
      <c r="S16" s="858"/>
      <c r="T16" s="858"/>
      <c r="U16" s="857"/>
      <c r="V16" s="860" t="s">
        <v>569</v>
      </c>
      <c r="W16" s="856" t="s">
        <v>569</v>
      </c>
    </row>
    <row r="17" spans="1:23" ht="16.5">
      <c r="A17" s="812" t="s">
        <v>672</v>
      </c>
      <c r="B17" s="813"/>
      <c r="C17" s="848" t="s">
        <v>673</v>
      </c>
      <c r="D17" s="849">
        <v>833</v>
      </c>
      <c r="E17" s="849">
        <v>540</v>
      </c>
      <c r="F17" s="778">
        <v>379</v>
      </c>
      <c r="G17" s="778">
        <v>293</v>
      </c>
      <c r="H17" s="778">
        <v>212</v>
      </c>
      <c r="I17" s="820" t="s">
        <v>569</v>
      </c>
      <c r="J17" s="850">
        <v>206</v>
      </c>
      <c r="K17" s="779">
        <v>200</v>
      </c>
      <c r="L17" s="818">
        <v>194</v>
      </c>
      <c r="M17" s="818">
        <v>188</v>
      </c>
      <c r="N17" s="779">
        <v>182</v>
      </c>
      <c r="O17" s="779">
        <v>176</v>
      </c>
      <c r="P17" s="779">
        <v>170</v>
      </c>
      <c r="Q17" s="779">
        <v>164</v>
      </c>
      <c r="R17" s="779"/>
      <c r="S17" s="779"/>
      <c r="T17" s="779"/>
      <c r="U17" s="779"/>
      <c r="V17" s="819" t="s">
        <v>569</v>
      </c>
      <c r="W17" s="820" t="s">
        <v>569</v>
      </c>
    </row>
    <row r="18" spans="1:23" ht="16.5">
      <c r="A18" s="834" t="s">
        <v>674</v>
      </c>
      <c r="B18" s="843"/>
      <c r="C18" s="835" t="s">
        <v>675</v>
      </c>
      <c r="D18" s="836">
        <v>584</v>
      </c>
      <c r="E18" s="836">
        <v>483</v>
      </c>
      <c r="F18" s="781">
        <v>725</v>
      </c>
      <c r="G18" s="781">
        <v>698</v>
      </c>
      <c r="H18" s="781">
        <v>853</v>
      </c>
      <c r="I18" s="837" t="s">
        <v>569</v>
      </c>
      <c r="J18" s="838">
        <v>864</v>
      </c>
      <c r="K18" s="841">
        <v>882</v>
      </c>
      <c r="L18" s="840">
        <v>889</v>
      </c>
      <c r="M18" s="840">
        <v>901</v>
      </c>
      <c r="N18" s="841">
        <v>940</v>
      </c>
      <c r="O18" s="841">
        <v>955</v>
      </c>
      <c r="P18" s="841">
        <v>968</v>
      </c>
      <c r="Q18" s="841">
        <v>981</v>
      </c>
      <c r="R18" s="841"/>
      <c r="S18" s="841"/>
      <c r="T18" s="841"/>
      <c r="U18" s="838"/>
      <c r="V18" s="842" t="s">
        <v>569</v>
      </c>
      <c r="W18" s="837" t="s">
        <v>569</v>
      </c>
    </row>
    <row r="19" spans="1:23" ht="16.5">
      <c r="A19" s="834" t="s">
        <v>591</v>
      </c>
      <c r="B19" s="843"/>
      <c r="C19" s="835" t="s">
        <v>676</v>
      </c>
      <c r="D19" s="844">
        <v>0</v>
      </c>
      <c r="E19" s="844">
        <v>0</v>
      </c>
      <c r="F19" s="781">
        <v>0</v>
      </c>
      <c r="G19" s="781">
        <v>0</v>
      </c>
      <c r="H19" s="781">
        <v>0</v>
      </c>
      <c r="I19" s="837" t="s">
        <v>569</v>
      </c>
      <c r="J19" s="845">
        <v>0</v>
      </c>
      <c r="K19" s="846">
        <v>0</v>
      </c>
      <c r="L19" s="847">
        <v>0</v>
      </c>
      <c r="M19" s="847">
        <v>0</v>
      </c>
      <c r="N19" s="841">
        <v>0</v>
      </c>
      <c r="O19" s="841">
        <v>0</v>
      </c>
      <c r="P19" s="841">
        <v>0</v>
      </c>
      <c r="Q19" s="841">
        <v>0</v>
      </c>
      <c r="R19" s="841"/>
      <c r="S19" s="841"/>
      <c r="T19" s="841"/>
      <c r="U19" s="838"/>
      <c r="V19" s="842" t="s">
        <v>569</v>
      </c>
      <c r="W19" s="837" t="s">
        <v>569</v>
      </c>
    </row>
    <row r="20" spans="1:23" ht="16.5">
      <c r="A20" s="834" t="s">
        <v>593</v>
      </c>
      <c r="B20" s="813"/>
      <c r="C20" s="835" t="s">
        <v>677</v>
      </c>
      <c r="D20" s="844">
        <v>225</v>
      </c>
      <c r="E20" s="844">
        <v>259</v>
      </c>
      <c r="F20" s="781">
        <v>1146</v>
      </c>
      <c r="G20" s="781">
        <v>1125</v>
      </c>
      <c r="H20" s="781">
        <v>1160</v>
      </c>
      <c r="I20" s="837" t="s">
        <v>569</v>
      </c>
      <c r="J20" s="845">
        <v>8990</v>
      </c>
      <c r="K20" s="846">
        <v>8506</v>
      </c>
      <c r="L20" s="847">
        <v>8019</v>
      </c>
      <c r="M20" s="847">
        <v>6239</v>
      </c>
      <c r="N20" s="841">
        <v>5749</v>
      </c>
      <c r="O20" s="841">
        <v>4845</v>
      </c>
      <c r="P20" s="841">
        <v>4222</v>
      </c>
      <c r="Q20" s="841">
        <v>3575</v>
      </c>
      <c r="R20" s="841"/>
      <c r="S20" s="841"/>
      <c r="T20" s="841"/>
      <c r="U20" s="838"/>
      <c r="V20" s="842" t="s">
        <v>569</v>
      </c>
      <c r="W20" s="837" t="s">
        <v>569</v>
      </c>
    </row>
    <row r="21" spans="1:23" ht="17.25" thickBot="1">
      <c r="A21" s="834" t="s">
        <v>595</v>
      </c>
      <c r="B21" s="822"/>
      <c r="C21" s="835" t="s">
        <v>678</v>
      </c>
      <c r="D21" s="844">
        <v>0</v>
      </c>
      <c r="E21" s="844">
        <v>0</v>
      </c>
      <c r="F21" s="861">
        <v>0</v>
      </c>
      <c r="G21" s="861">
        <v>0</v>
      </c>
      <c r="H21" s="861">
        <v>0</v>
      </c>
      <c r="I21" s="837" t="s">
        <v>569</v>
      </c>
      <c r="J21" s="845">
        <v>0</v>
      </c>
      <c r="K21" s="846">
        <v>0</v>
      </c>
      <c r="L21" s="847">
        <v>0</v>
      </c>
      <c r="M21" s="847">
        <v>0</v>
      </c>
      <c r="N21" s="841">
        <v>0</v>
      </c>
      <c r="O21" s="841">
        <v>0</v>
      </c>
      <c r="P21" s="841">
        <v>0</v>
      </c>
      <c r="Q21" s="841">
        <v>0</v>
      </c>
      <c r="R21" s="841"/>
      <c r="S21" s="841"/>
      <c r="T21" s="841"/>
      <c r="U21" s="838"/>
      <c r="V21" s="842" t="s">
        <v>569</v>
      </c>
      <c r="W21" s="837" t="s">
        <v>569</v>
      </c>
    </row>
    <row r="22" spans="1:23" ht="16.5">
      <c r="A22" s="862" t="s">
        <v>597</v>
      </c>
      <c r="B22" s="813"/>
      <c r="C22" s="863"/>
      <c r="D22" s="864">
        <v>6805</v>
      </c>
      <c r="E22" s="864">
        <v>6979</v>
      </c>
      <c r="F22" s="780">
        <v>8318</v>
      </c>
      <c r="G22" s="780">
        <v>8465</v>
      </c>
      <c r="H22" s="780">
        <v>8627</v>
      </c>
      <c r="I22" s="865">
        <v>8600</v>
      </c>
      <c r="J22" s="866">
        <v>590</v>
      </c>
      <c r="K22" s="839">
        <v>590</v>
      </c>
      <c r="L22" s="839">
        <v>590</v>
      </c>
      <c r="M22" s="839">
        <v>1348</v>
      </c>
      <c r="N22" s="839">
        <v>590</v>
      </c>
      <c r="O22" s="839">
        <v>969</v>
      </c>
      <c r="P22" s="839">
        <v>590</v>
      </c>
      <c r="Q22" s="839">
        <v>615</v>
      </c>
      <c r="R22" s="839"/>
      <c r="S22" s="839"/>
      <c r="T22" s="839"/>
      <c r="U22" s="866"/>
      <c r="V22" s="867">
        <f>SUM(J22:U22)</f>
        <v>5882</v>
      </c>
      <c r="W22" s="868">
        <f>+V22/I22*100</f>
        <v>68.3953488372093</v>
      </c>
    </row>
    <row r="23" spans="1:23" ht="16.5">
      <c r="A23" s="834" t="s">
        <v>599</v>
      </c>
      <c r="B23" s="843"/>
      <c r="C23" s="869"/>
      <c r="D23" s="836"/>
      <c r="E23" s="836"/>
      <c r="F23" s="781">
        <v>0</v>
      </c>
      <c r="G23" s="781">
        <v>0</v>
      </c>
      <c r="H23" s="781">
        <v>0</v>
      </c>
      <c r="I23" s="870">
        <v>0</v>
      </c>
      <c r="J23" s="838">
        <v>0</v>
      </c>
      <c r="K23" s="841">
        <v>0</v>
      </c>
      <c r="L23" s="841">
        <v>0</v>
      </c>
      <c r="M23" s="841">
        <v>0</v>
      </c>
      <c r="N23" s="841">
        <v>0</v>
      </c>
      <c r="O23" s="841">
        <v>0</v>
      </c>
      <c r="P23" s="841">
        <v>0</v>
      </c>
      <c r="Q23" s="841">
        <v>0</v>
      </c>
      <c r="R23" s="841"/>
      <c r="S23" s="841"/>
      <c r="T23" s="841"/>
      <c r="U23" s="838"/>
      <c r="V23" s="871">
        <f>SUM(J23:U23)</f>
        <v>0</v>
      </c>
      <c r="W23" s="872" t="e">
        <f>+V23/I23*100</f>
        <v>#DIV/0!</v>
      </c>
    </row>
    <row r="24" spans="1:23" ht="17.25" thickBot="1">
      <c r="A24" s="873" t="s">
        <v>601</v>
      </c>
      <c r="B24" s="813"/>
      <c r="C24" s="874"/>
      <c r="D24" s="875">
        <v>6505</v>
      </c>
      <c r="E24" s="875">
        <v>6369</v>
      </c>
      <c r="F24" s="782">
        <v>6712</v>
      </c>
      <c r="G24" s="782">
        <v>6700</v>
      </c>
      <c r="H24" s="782">
        <v>7040</v>
      </c>
      <c r="I24" s="876">
        <v>7080</v>
      </c>
      <c r="J24" s="877">
        <v>590</v>
      </c>
      <c r="K24" s="878">
        <v>590</v>
      </c>
      <c r="L24" s="878">
        <v>590</v>
      </c>
      <c r="M24" s="878">
        <v>590</v>
      </c>
      <c r="N24" s="878">
        <v>590</v>
      </c>
      <c r="O24" s="878">
        <v>590</v>
      </c>
      <c r="P24" s="878">
        <v>590</v>
      </c>
      <c r="Q24" s="878">
        <v>590</v>
      </c>
      <c r="R24" s="878"/>
      <c r="S24" s="878"/>
      <c r="T24" s="878"/>
      <c r="U24" s="877"/>
      <c r="V24" s="879">
        <f>SUM(J24:U24)</f>
        <v>4720</v>
      </c>
      <c r="W24" s="880">
        <f>+V24/I24*100</f>
        <v>66.66666666666666</v>
      </c>
    </row>
    <row r="25" spans="1:23" ht="16.5">
      <c r="A25" s="834" t="s">
        <v>602</v>
      </c>
      <c r="B25" s="881" t="s">
        <v>679</v>
      </c>
      <c r="C25" s="835" t="s">
        <v>680</v>
      </c>
      <c r="D25" s="836">
        <v>2275</v>
      </c>
      <c r="E25" s="836">
        <v>2131</v>
      </c>
      <c r="F25" s="781">
        <v>1400</v>
      </c>
      <c r="G25" s="781">
        <v>1387</v>
      </c>
      <c r="H25" s="781">
        <v>1447</v>
      </c>
      <c r="I25" s="882">
        <v>1125</v>
      </c>
      <c r="J25" s="838">
        <v>52</v>
      </c>
      <c r="K25" s="841">
        <v>121</v>
      </c>
      <c r="L25" s="841">
        <v>64</v>
      </c>
      <c r="M25" s="841">
        <v>160</v>
      </c>
      <c r="N25" s="841">
        <v>164</v>
      </c>
      <c r="O25" s="841">
        <v>-15</v>
      </c>
      <c r="P25" s="841">
        <v>86</v>
      </c>
      <c r="Q25" s="841">
        <v>71</v>
      </c>
      <c r="R25" s="841"/>
      <c r="S25" s="841"/>
      <c r="T25" s="841"/>
      <c r="U25" s="838"/>
      <c r="V25" s="871">
        <f aca="true" t="shared" si="0" ref="V25:V35">SUM(J25:U25)</f>
        <v>703</v>
      </c>
      <c r="W25" s="872">
        <f aca="true" t="shared" si="1" ref="W25:W35">+V25/I25*100</f>
        <v>62.488888888888894</v>
      </c>
    </row>
    <row r="26" spans="1:23" ht="16.5">
      <c r="A26" s="834" t="s">
        <v>604</v>
      </c>
      <c r="B26" s="883" t="s">
        <v>681</v>
      </c>
      <c r="C26" s="835" t="s">
        <v>682</v>
      </c>
      <c r="D26" s="844">
        <v>269</v>
      </c>
      <c r="E26" s="844">
        <v>415</v>
      </c>
      <c r="F26" s="783">
        <v>848</v>
      </c>
      <c r="G26" s="783">
        <v>791</v>
      </c>
      <c r="H26" s="783">
        <v>833</v>
      </c>
      <c r="I26" s="870">
        <v>840</v>
      </c>
      <c r="J26" s="838">
        <v>24</v>
      </c>
      <c r="K26" s="841">
        <v>7</v>
      </c>
      <c r="L26" s="841">
        <v>146</v>
      </c>
      <c r="M26" s="841">
        <v>40</v>
      </c>
      <c r="N26" s="841">
        <v>7</v>
      </c>
      <c r="O26" s="841">
        <v>166</v>
      </c>
      <c r="P26" s="841">
        <v>7</v>
      </c>
      <c r="Q26" s="841">
        <v>19</v>
      </c>
      <c r="R26" s="841"/>
      <c r="S26" s="841"/>
      <c r="T26" s="841"/>
      <c r="U26" s="838"/>
      <c r="V26" s="871">
        <f t="shared" si="0"/>
        <v>416</v>
      </c>
      <c r="W26" s="872">
        <f t="shared" si="1"/>
        <v>49.523809523809526</v>
      </c>
    </row>
    <row r="27" spans="1:23" ht="16.5">
      <c r="A27" s="834" t="s">
        <v>606</v>
      </c>
      <c r="B27" s="884" t="s">
        <v>683</v>
      </c>
      <c r="C27" s="835" t="s">
        <v>684</v>
      </c>
      <c r="D27" s="844">
        <v>0</v>
      </c>
      <c r="E27" s="844">
        <v>1</v>
      </c>
      <c r="F27" s="783">
        <v>2</v>
      </c>
      <c r="G27" s="783">
        <v>0</v>
      </c>
      <c r="H27" s="783">
        <v>0</v>
      </c>
      <c r="I27" s="870">
        <v>0</v>
      </c>
      <c r="J27" s="838">
        <v>0</v>
      </c>
      <c r="K27" s="841">
        <v>0</v>
      </c>
      <c r="L27" s="841">
        <v>0</v>
      </c>
      <c r="M27" s="841">
        <v>0</v>
      </c>
      <c r="N27" s="841">
        <v>0</v>
      </c>
      <c r="O27" s="841">
        <v>0</v>
      </c>
      <c r="P27" s="841">
        <v>0</v>
      </c>
      <c r="Q27" s="841">
        <v>0</v>
      </c>
      <c r="R27" s="841"/>
      <c r="S27" s="841"/>
      <c r="T27" s="841"/>
      <c r="U27" s="838"/>
      <c r="V27" s="871">
        <f t="shared" si="0"/>
        <v>0</v>
      </c>
      <c r="W27" s="872" t="e">
        <f t="shared" si="1"/>
        <v>#DIV/0!</v>
      </c>
    </row>
    <row r="28" spans="1:23" ht="16.5">
      <c r="A28" s="834" t="s">
        <v>608</v>
      </c>
      <c r="B28" s="884" t="s">
        <v>685</v>
      </c>
      <c r="C28" s="835" t="s">
        <v>686</v>
      </c>
      <c r="D28" s="844">
        <v>582</v>
      </c>
      <c r="E28" s="844">
        <v>430</v>
      </c>
      <c r="F28" s="783">
        <v>60</v>
      </c>
      <c r="G28" s="783">
        <v>160</v>
      </c>
      <c r="H28" s="783">
        <v>28</v>
      </c>
      <c r="I28" s="870">
        <v>61</v>
      </c>
      <c r="J28" s="838">
        <v>0</v>
      </c>
      <c r="K28" s="841">
        <v>2</v>
      </c>
      <c r="L28" s="841">
        <v>5</v>
      </c>
      <c r="M28" s="841">
        <v>11</v>
      </c>
      <c r="N28" s="841">
        <v>0</v>
      </c>
      <c r="O28" s="841">
        <v>3</v>
      </c>
      <c r="P28" s="841">
        <v>0</v>
      </c>
      <c r="Q28" s="841">
        <v>1</v>
      </c>
      <c r="R28" s="841"/>
      <c r="S28" s="841"/>
      <c r="T28" s="841"/>
      <c r="U28" s="838"/>
      <c r="V28" s="871">
        <f t="shared" si="0"/>
        <v>22</v>
      </c>
      <c r="W28" s="872">
        <f t="shared" si="1"/>
        <v>36.0655737704918</v>
      </c>
    </row>
    <row r="29" spans="1:23" ht="16.5">
      <c r="A29" s="834" t="s">
        <v>610</v>
      </c>
      <c r="B29" s="883" t="s">
        <v>687</v>
      </c>
      <c r="C29" s="835" t="s">
        <v>688</v>
      </c>
      <c r="D29" s="844">
        <v>566</v>
      </c>
      <c r="E29" s="844">
        <v>656</v>
      </c>
      <c r="F29" s="783">
        <v>517</v>
      </c>
      <c r="G29" s="783">
        <v>507</v>
      </c>
      <c r="H29" s="783">
        <v>523</v>
      </c>
      <c r="I29" s="870">
        <v>581</v>
      </c>
      <c r="J29" s="838">
        <v>33</v>
      </c>
      <c r="K29" s="841">
        <v>28</v>
      </c>
      <c r="L29" s="841">
        <v>36</v>
      </c>
      <c r="M29" s="841">
        <v>31</v>
      </c>
      <c r="N29" s="841">
        <v>38</v>
      </c>
      <c r="O29" s="841">
        <v>45</v>
      </c>
      <c r="P29" s="841">
        <v>29</v>
      </c>
      <c r="Q29" s="841">
        <v>29</v>
      </c>
      <c r="R29" s="841"/>
      <c r="S29" s="841"/>
      <c r="T29" s="841"/>
      <c r="U29" s="838"/>
      <c r="V29" s="871">
        <f t="shared" si="0"/>
        <v>269</v>
      </c>
      <c r="W29" s="872">
        <f t="shared" si="1"/>
        <v>46.29948364888124</v>
      </c>
    </row>
    <row r="30" spans="1:23" ht="16.5">
      <c r="A30" s="834" t="s">
        <v>612</v>
      </c>
      <c r="B30" s="884" t="s">
        <v>689</v>
      </c>
      <c r="C30" s="835" t="s">
        <v>690</v>
      </c>
      <c r="D30" s="844">
        <v>2457</v>
      </c>
      <c r="E30" s="844">
        <v>2785</v>
      </c>
      <c r="F30" s="783">
        <v>4450</v>
      </c>
      <c r="G30" s="783">
        <v>4485</v>
      </c>
      <c r="H30" s="783">
        <v>4622</v>
      </c>
      <c r="I30" s="870">
        <v>4700</v>
      </c>
      <c r="J30" s="838">
        <v>363</v>
      </c>
      <c r="K30" s="841">
        <v>368</v>
      </c>
      <c r="L30" s="841">
        <v>385</v>
      </c>
      <c r="M30" s="841">
        <v>363</v>
      </c>
      <c r="N30" s="841">
        <v>366</v>
      </c>
      <c r="O30" s="841">
        <v>418</v>
      </c>
      <c r="P30" s="841">
        <v>395</v>
      </c>
      <c r="Q30" s="841">
        <v>379</v>
      </c>
      <c r="R30" s="841"/>
      <c r="S30" s="841"/>
      <c r="T30" s="841"/>
      <c r="U30" s="838"/>
      <c r="V30" s="871">
        <f>SUM(J30:U30)</f>
        <v>3037</v>
      </c>
      <c r="W30" s="872">
        <f>+V30/I30*100</f>
        <v>64.61702127659575</v>
      </c>
    </row>
    <row r="31" spans="1:23" ht="16.5">
      <c r="A31" s="834" t="s">
        <v>614</v>
      </c>
      <c r="B31" s="884" t="s">
        <v>691</v>
      </c>
      <c r="C31" s="835" t="s">
        <v>692</v>
      </c>
      <c r="D31" s="844">
        <v>943</v>
      </c>
      <c r="E31" s="844">
        <v>1044</v>
      </c>
      <c r="F31" s="783">
        <v>1671</v>
      </c>
      <c r="G31" s="783">
        <v>1563</v>
      </c>
      <c r="H31" s="783">
        <v>1611</v>
      </c>
      <c r="I31" s="870">
        <v>1658</v>
      </c>
      <c r="J31" s="838">
        <v>129</v>
      </c>
      <c r="K31" s="841">
        <v>128</v>
      </c>
      <c r="L31" s="841">
        <v>133</v>
      </c>
      <c r="M31" s="841">
        <v>128</v>
      </c>
      <c r="N31" s="841">
        <v>127</v>
      </c>
      <c r="O31" s="841">
        <v>146</v>
      </c>
      <c r="P31" s="841">
        <v>139</v>
      </c>
      <c r="Q31" s="841">
        <v>132</v>
      </c>
      <c r="R31" s="841"/>
      <c r="S31" s="841"/>
      <c r="T31" s="841"/>
      <c r="U31" s="838"/>
      <c r="V31" s="871">
        <f>SUM(J31:U31)</f>
        <v>1062</v>
      </c>
      <c r="W31" s="872">
        <f>+V31/I31*100</f>
        <v>64.05307599517491</v>
      </c>
    </row>
    <row r="32" spans="1:23" ht="16.5">
      <c r="A32" s="834" t="s">
        <v>617</v>
      </c>
      <c r="B32" s="883" t="s">
        <v>693</v>
      </c>
      <c r="C32" s="835" t="s">
        <v>694</v>
      </c>
      <c r="D32" s="844">
        <v>0</v>
      </c>
      <c r="E32" s="844">
        <v>0</v>
      </c>
      <c r="F32" s="783">
        <v>0</v>
      </c>
      <c r="G32" s="783">
        <v>0</v>
      </c>
      <c r="H32" s="783">
        <v>0</v>
      </c>
      <c r="I32" s="870">
        <v>0</v>
      </c>
      <c r="J32" s="838">
        <v>0</v>
      </c>
      <c r="K32" s="841">
        <v>0</v>
      </c>
      <c r="L32" s="841">
        <v>0</v>
      </c>
      <c r="M32" s="841">
        <v>0</v>
      </c>
      <c r="N32" s="841">
        <v>0</v>
      </c>
      <c r="O32" s="841">
        <v>0</v>
      </c>
      <c r="P32" s="841">
        <v>0</v>
      </c>
      <c r="Q32" s="841">
        <v>0</v>
      </c>
      <c r="R32" s="841"/>
      <c r="S32" s="841"/>
      <c r="T32" s="841"/>
      <c r="U32" s="838"/>
      <c r="V32" s="871">
        <f t="shared" si="0"/>
        <v>0</v>
      </c>
      <c r="W32" s="872" t="e">
        <f t="shared" si="1"/>
        <v>#DIV/0!</v>
      </c>
    </row>
    <row r="33" spans="1:23" ht="16.5">
      <c r="A33" s="834" t="s">
        <v>695</v>
      </c>
      <c r="B33" s="884" t="s">
        <v>696</v>
      </c>
      <c r="C33" s="835" t="s">
        <v>697</v>
      </c>
      <c r="D33" s="844"/>
      <c r="E33" s="844"/>
      <c r="F33" s="783">
        <v>0</v>
      </c>
      <c r="G33" s="783">
        <v>428</v>
      </c>
      <c r="H33" s="783">
        <v>175</v>
      </c>
      <c r="I33" s="870">
        <v>87</v>
      </c>
      <c r="J33" s="838">
        <v>6</v>
      </c>
      <c r="K33" s="841">
        <v>11</v>
      </c>
      <c r="L33" s="841">
        <v>16</v>
      </c>
      <c r="M33" s="841">
        <v>3</v>
      </c>
      <c r="N33" s="841">
        <v>24</v>
      </c>
      <c r="O33" s="841">
        <v>0</v>
      </c>
      <c r="P33" s="841">
        <v>0</v>
      </c>
      <c r="Q33" s="841">
        <v>10</v>
      </c>
      <c r="R33" s="841"/>
      <c r="S33" s="841"/>
      <c r="T33" s="841"/>
      <c r="U33" s="838"/>
      <c r="V33" s="871">
        <f t="shared" si="0"/>
        <v>70</v>
      </c>
      <c r="W33" s="872">
        <f t="shared" si="1"/>
        <v>80.45977011494253</v>
      </c>
    </row>
    <row r="34" spans="1:23" ht="16.5">
      <c r="A34" s="834" t="s">
        <v>619</v>
      </c>
      <c r="B34" s="884" t="s">
        <v>698</v>
      </c>
      <c r="C34" s="835" t="s">
        <v>699</v>
      </c>
      <c r="D34" s="844">
        <v>318</v>
      </c>
      <c r="E34" s="844">
        <v>252</v>
      </c>
      <c r="F34" s="783">
        <v>99</v>
      </c>
      <c r="G34" s="783">
        <v>104</v>
      </c>
      <c r="H34" s="783">
        <v>134</v>
      </c>
      <c r="I34" s="870">
        <v>127</v>
      </c>
      <c r="J34" s="838">
        <v>10</v>
      </c>
      <c r="K34" s="841">
        <v>11</v>
      </c>
      <c r="L34" s="841">
        <v>11</v>
      </c>
      <c r="M34" s="841">
        <v>10</v>
      </c>
      <c r="N34" s="841">
        <v>10</v>
      </c>
      <c r="O34" s="841">
        <v>11</v>
      </c>
      <c r="P34" s="841">
        <v>11</v>
      </c>
      <c r="Q34" s="841">
        <v>11</v>
      </c>
      <c r="R34" s="841"/>
      <c r="S34" s="841"/>
      <c r="T34" s="841"/>
      <c r="U34" s="838"/>
      <c r="V34" s="871">
        <f t="shared" si="0"/>
        <v>85</v>
      </c>
      <c r="W34" s="872">
        <f t="shared" si="1"/>
        <v>66.92913385826772</v>
      </c>
    </row>
    <row r="35" spans="1:23" ht="17.25" thickBot="1">
      <c r="A35" s="812" t="s">
        <v>657</v>
      </c>
      <c r="B35" s="885"/>
      <c r="C35" s="848"/>
      <c r="D35" s="849">
        <v>98</v>
      </c>
      <c r="E35" s="849">
        <v>128</v>
      </c>
      <c r="F35" s="778">
        <v>77</v>
      </c>
      <c r="G35" s="778">
        <v>64</v>
      </c>
      <c r="H35" s="778">
        <v>60</v>
      </c>
      <c r="I35" s="886">
        <v>71</v>
      </c>
      <c r="J35" s="784">
        <v>1</v>
      </c>
      <c r="K35" s="779">
        <v>2</v>
      </c>
      <c r="L35" s="779">
        <v>4</v>
      </c>
      <c r="M35" s="779">
        <v>6</v>
      </c>
      <c r="N35" s="779">
        <v>11</v>
      </c>
      <c r="O35" s="779">
        <v>3</v>
      </c>
      <c r="P35" s="779">
        <v>3</v>
      </c>
      <c r="Q35" s="779">
        <v>4</v>
      </c>
      <c r="R35" s="779"/>
      <c r="S35" s="779"/>
      <c r="T35" s="779"/>
      <c r="U35" s="779"/>
      <c r="V35" s="887">
        <f t="shared" si="0"/>
        <v>34</v>
      </c>
      <c r="W35" s="888">
        <f t="shared" si="1"/>
        <v>47.88732394366197</v>
      </c>
    </row>
    <row r="36" spans="1:23" ht="17.25" thickBot="1">
      <c r="A36" s="889" t="s">
        <v>700</v>
      </c>
      <c r="B36" s="883"/>
      <c r="C36" s="890" t="s">
        <v>701</v>
      </c>
      <c r="D36" s="891">
        <v>7508</v>
      </c>
      <c r="E36" s="891">
        <f aca="true" t="shared" si="2" ref="E36:U36">SUM(E25:E35)</f>
        <v>7842</v>
      </c>
      <c r="F36" s="855">
        <f>SUM(F25:F35)</f>
        <v>9124</v>
      </c>
      <c r="G36" s="855">
        <f>SUM(G25:G35)</f>
        <v>9489</v>
      </c>
      <c r="H36" s="855">
        <f>SUM(H25:H35)</f>
        <v>9433</v>
      </c>
      <c r="I36" s="892">
        <f t="shared" si="2"/>
        <v>9250</v>
      </c>
      <c r="J36" s="857">
        <f t="shared" si="2"/>
        <v>618</v>
      </c>
      <c r="K36" s="858">
        <f t="shared" si="2"/>
        <v>678</v>
      </c>
      <c r="L36" s="859">
        <f t="shared" si="2"/>
        <v>800</v>
      </c>
      <c r="M36" s="859">
        <f t="shared" si="2"/>
        <v>752</v>
      </c>
      <c r="N36" s="858">
        <f t="shared" si="2"/>
        <v>747</v>
      </c>
      <c r="O36" s="858">
        <f t="shared" si="2"/>
        <v>777</v>
      </c>
      <c r="P36" s="858">
        <f t="shared" si="2"/>
        <v>670</v>
      </c>
      <c r="Q36" s="858">
        <f t="shared" si="2"/>
        <v>656</v>
      </c>
      <c r="R36" s="858">
        <f t="shared" si="2"/>
        <v>0</v>
      </c>
      <c r="S36" s="858">
        <f>SUM(S25:S35)</f>
        <v>0</v>
      </c>
      <c r="T36" s="858">
        <f t="shared" si="2"/>
        <v>0</v>
      </c>
      <c r="U36" s="858">
        <f t="shared" si="2"/>
        <v>0</v>
      </c>
      <c r="V36" s="893">
        <f>V25+V26+V27+V28+V29+V30+V31+V32+V33+V34+V35</f>
        <v>5698</v>
      </c>
      <c r="W36" s="894">
        <f>+V36/I36*100</f>
        <v>61.6</v>
      </c>
    </row>
    <row r="37" spans="1:23" ht="16.5">
      <c r="A37" s="834" t="s">
        <v>702</v>
      </c>
      <c r="B37" s="881" t="s">
        <v>703</v>
      </c>
      <c r="C37" s="835" t="s">
        <v>704</v>
      </c>
      <c r="D37" s="836">
        <v>0</v>
      </c>
      <c r="E37" s="836">
        <v>0</v>
      </c>
      <c r="F37" s="781">
        <v>0</v>
      </c>
      <c r="G37" s="781">
        <v>0</v>
      </c>
      <c r="H37" s="781">
        <v>0</v>
      </c>
      <c r="I37" s="882">
        <v>0</v>
      </c>
      <c r="J37" s="838">
        <v>0</v>
      </c>
      <c r="K37" s="841">
        <v>0</v>
      </c>
      <c r="L37" s="841">
        <v>0</v>
      </c>
      <c r="M37" s="841">
        <v>0</v>
      </c>
      <c r="N37" s="841">
        <v>0</v>
      </c>
      <c r="O37" s="841">
        <v>0</v>
      </c>
      <c r="P37" s="841">
        <v>0</v>
      </c>
      <c r="Q37" s="841">
        <v>0</v>
      </c>
      <c r="R37" s="841"/>
      <c r="S37" s="841"/>
      <c r="T37" s="841"/>
      <c r="U37" s="838"/>
      <c r="V37" s="871">
        <f aca="true" t="shared" si="3" ref="V37:V42">SUM(J37:U37)</f>
        <v>0</v>
      </c>
      <c r="W37" s="872" t="e">
        <f aca="true" t="shared" si="4" ref="W37:W42">+V37/I37*100</f>
        <v>#DIV/0!</v>
      </c>
    </row>
    <row r="38" spans="1:23" ht="16.5">
      <c r="A38" s="834" t="s">
        <v>705</v>
      </c>
      <c r="B38" s="884" t="s">
        <v>706</v>
      </c>
      <c r="C38" s="835" t="s">
        <v>707</v>
      </c>
      <c r="D38" s="844">
        <v>716</v>
      </c>
      <c r="E38" s="844">
        <v>715</v>
      </c>
      <c r="F38" s="783">
        <v>527</v>
      </c>
      <c r="G38" s="783">
        <v>495</v>
      </c>
      <c r="H38" s="783">
        <v>527</v>
      </c>
      <c r="I38" s="870">
        <v>550</v>
      </c>
      <c r="J38" s="838">
        <v>65</v>
      </c>
      <c r="K38" s="841">
        <v>52</v>
      </c>
      <c r="L38" s="841">
        <v>51</v>
      </c>
      <c r="M38" s="841">
        <v>44</v>
      </c>
      <c r="N38" s="841">
        <v>39</v>
      </c>
      <c r="O38" s="841">
        <v>30</v>
      </c>
      <c r="P38" s="841">
        <v>32</v>
      </c>
      <c r="Q38" s="841">
        <v>28</v>
      </c>
      <c r="R38" s="841"/>
      <c r="S38" s="841"/>
      <c r="T38" s="841"/>
      <c r="U38" s="838"/>
      <c r="V38" s="871">
        <f t="shared" si="3"/>
        <v>341</v>
      </c>
      <c r="W38" s="872">
        <f t="shared" si="4"/>
        <v>62</v>
      </c>
    </row>
    <row r="39" spans="1:23" ht="16.5">
      <c r="A39" s="834" t="s">
        <v>708</v>
      </c>
      <c r="B39" s="883" t="s">
        <v>709</v>
      </c>
      <c r="C39" s="835" t="s">
        <v>710</v>
      </c>
      <c r="D39" s="844">
        <v>26</v>
      </c>
      <c r="E39" s="844">
        <v>32</v>
      </c>
      <c r="F39" s="783">
        <v>2</v>
      </c>
      <c r="G39" s="783">
        <v>0</v>
      </c>
      <c r="H39" s="783">
        <v>0</v>
      </c>
      <c r="I39" s="870">
        <v>0</v>
      </c>
      <c r="J39" s="838">
        <v>0</v>
      </c>
      <c r="K39" s="841">
        <v>0</v>
      </c>
      <c r="L39" s="841">
        <v>0</v>
      </c>
      <c r="M39" s="841">
        <v>0</v>
      </c>
      <c r="N39" s="841">
        <v>0</v>
      </c>
      <c r="O39" s="841">
        <v>0</v>
      </c>
      <c r="P39" s="841">
        <v>0</v>
      </c>
      <c r="Q39" s="841">
        <v>0</v>
      </c>
      <c r="R39" s="841"/>
      <c r="S39" s="841"/>
      <c r="T39" s="841"/>
      <c r="U39" s="838"/>
      <c r="V39" s="871">
        <f t="shared" si="3"/>
        <v>0</v>
      </c>
      <c r="W39" s="872" t="e">
        <f t="shared" si="4"/>
        <v>#DIV/0!</v>
      </c>
    </row>
    <row r="40" spans="1:23" ht="16.5">
      <c r="A40" s="834" t="s">
        <v>631</v>
      </c>
      <c r="B40" s="895"/>
      <c r="C40" s="835" t="s">
        <v>632</v>
      </c>
      <c r="D40" s="844">
        <v>6805</v>
      </c>
      <c r="E40" s="844">
        <v>6979</v>
      </c>
      <c r="F40" s="783">
        <v>8318</v>
      </c>
      <c r="G40" s="783">
        <v>8465</v>
      </c>
      <c r="H40" s="783">
        <v>8627</v>
      </c>
      <c r="I40" s="870">
        <v>8600</v>
      </c>
      <c r="J40" s="838">
        <v>590</v>
      </c>
      <c r="K40" s="841">
        <v>590</v>
      </c>
      <c r="L40" s="841">
        <v>590</v>
      </c>
      <c r="M40" s="841">
        <v>1348</v>
      </c>
      <c r="N40" s="841">
        <v>590</v>
      </c>
      <c r="O40" s="841">
        <v>969</v>
      </c>
      <c r="P40" s="841">
        <v>590</v>
      </c>
      <c r="Q40" s="841">
        <v>615</v>
      </c>
      <c r="R40" s="841"/>
      <c r="S40" s="841"/>
      <c r="T40" s="841"/>
      <c r="U40" s="838"/>
      <c r="V40" s="871">
        <f>SUM(J40:U40)</f>
        <v>5882</v>
      </c>
      <c r="W40" s="872">
        <f t="shared" si="4"/>
        <v>68.3953488372093</v>
      </c>
    </row>
    <row r="41" spans="1:23" ht="17.25" thickBot="1">
      <c r="A41" s="812" t="s">
        <v>634</v>
      </c>
      <c r="B41" s="896"/>
      <c r="C41" s="897"/>
      <c r="D41" s="849">
        <v>25</v>
      </c>
      <c r="E41" s="849">
        <v>406</v>
      </c>
      <c r="F41" s="778">
        <v>306</v>
      </c>
      <c r="G41" s="778">
        <v>554</v>
      </c>
      <c r="H41" s="778">
        <v>309</v>
      </c>
      <c r="I41" s="882">
        <v>100</v>
      </c>
      <c r="J41" s="784">
        <v>48</v>
      </c>
      <c r="K41" s="779">
        <v>16</v>
      </c>
      <c r="L41" s="779">
        <v>10</v>
      </c>
      <c r="M41" s="779">
        <v>11</v>
      </c>
      <c r="N41" s="779">
        <v>53</v>
      </c>
      <c r="O41" s="779">
        <v>5</v>
      </c>
      <c r="P41" s="779">
        <v>6</v>
      </c>
      <c r="Q41" s="779">
        <v>17</v>
      </c>
      <c r="R41" s="779"/>
      <c r="S41" s="779"/>
      <c r="T41" s="779"/>
      <c r="U41" s="779"/>
      <c r="V41" s="871">
        <f>SUM(J41:U41)</f>
        <v>166</v>
      </c>
      <c r="W41" s="872">
        <f t="shared" si="4"/>
        <v>166</v>
      </c>
    </row>
    <row r="42" spans="1:23" ht="17.25" thickBot="1">
      <c r="A42" s="889" t="s">
        <v>711</v>
      </c>
      <c r="B42" s="898"/>
      <c r="C42" s="890" t="s">
        <v>712</v>
      </c>
      <c r="D42" s="891">
        <f aca="true" t="shared" si="5" ref="D42:T42">SUM(D37:D41)</f>
        <v>7572</v>
      </c>
      <c r="E42" s="891">
        <f t="shared" si="5"/>
        <v>8132</v>
      </c>
      <c r="F42" s="855">
        <f>SUM(F37:F41)</f>
        <v>9153</v>
      </c>
      <c r="G42" s="855">
        <f>SUM(G37:G41)</f>
        <v>9514</v>
      </c>
      <c r="H42" s="855">
        <f>SUM(H38:H41)</f>
        <v>9463</v>
      </c>
      <c r="I42" s="892">
        <f t="shared" si="5"/>
        <v>9250</v>
      </c>
      <c r="J42" s="857">
        <f t="shared" si="5"/>
        <v>703</v>
      </c>
      <c r="K42" s="858">
        <f t="shared" si="5"/>
        <v>658</v>
      </c>
      <c r="L42" s="859">
        <f t="shared" si="5"/>
        <v>651</v>
      </c>
      <c r="M42" s="859">
        <f t="shared" si="5"/>
        <v>1403</v>
      </c>
      <c r="N42" s="858">
        <f t="shared" si="5"/>
        <v>682</v>
      </c>
      <c r="O42" s="858">
        <f t="shared" si="5"/>
        <v>1004</v>
      </c>
      <c r="P42" s="858">
        <f t="shared" si="5"/>
        <v>628</v>
      </c>
      <c r="Q42" s="858">
        <f t="shared" si="5"/>
        <v>660</v>
      </c>
      <c r="R42" s="858">
        <f t="shared" si="5"/>
        <v>0</v>
      </c>
      <c r="S42" s="858">
        <f t="shared" si="5"/>
        <v>0</v>
      </c>
      <c r="T42" s="858">
        <f t="shared" si="5"/>
        <v>0</v>
      </c>
      <c r="U42" s="858">
        <f>SUM(U37:U41)</f>
        <v>0</v>
      </c>
      <c r="V42" s="893">
        <f t="shared" si="3"/>
        <v>6389</v>
      </c>
      <c r="W42" s="894">
        <f t="shared" si="4"/>
        <v>69.07027027027027</v>
      </c>
    </row>
    <row r="43" spans="1:23" ht="6.75" customHeight="1" thickBot="1">
      <c r="A43" s="812"/>
      <c r="B43" s="852"/>
      <c r="C43" s="897"/>
      <c r="D43" s="849"/>
      <c r="E43" s="849"/>
      <c r="F43" s="785"/>
      <c r="G43" s="785"/>
      <c r="H43" s="785"/>
      <c r="I43" s="899"/>
      <c r="J43" s="850"/>
      <c r="K43" s="779"/>
      <c r="L43" s="818"/>
      <c r="M43" s="818"/>
      <c r="N43" s="779"/>
      <c r="O43" s="779"/>
      <c r="P43" s="779"/>
      <c r="Q43" s="779"/>
      <c r="R43" s="779"/>
      <c r="S43" s="779"/>
      <c r="T43" s="779"/>
      <c r="U43" s="900"/>
      <c r="V43" s="887"/>
      <c r="W43" s="888"/>
    </row>
    <row r="44" spans="1:23" ht="17.25" thickBot="1">
      <c r="A44" s="901" t="s">
        <v>638</v>
      </c>
      <c r="B44" s="902"/>
      <c r="C44" s="903"/>
      <c r="D44" s="891">
        <f>+D42-D40</f>
        <v>767</v>
      </c>
      <c r="E44" s="891">
        <f>+E42-E40</f>
        <v>1153</v>
      </c>
      <c r="F44" s="855">
        <f>F41+F39+F38</f>
        <v>835</v>
      </c>
      <c r="G44" s="855">
        <v>1049</v>
      </c>
      <c r="H44" s="855">
        <f>SUM(H41+H38)</f>
        <v>836</v>
      </c>
      <c r="I44" s="892">
        <f aca="true" t="shared" si="6" ref="I44:U44">I37+I38+I39+I41</f>
        <v>650</v>
      </c>
      <c r="J44" s="857">
        <f t="shared" si="6"/>
        <v>113</v>
      </c>
      <c r="K44" s="858">
        <f t="shared" si="6"/>
        <v>68</v>
      </c>
      <c r="L44" s="858">
        <f t="shared" si="6"/>
        <v>61</v>
      </c>
      <c r="M44" s="858">
        <f t="shared" si="6"/>
        <v>55</v>
      </c>
      <c r="N44" s="858">
        <f t="shared" si="6"/>
        <v>92</v>
      </c>
      <c r="O44" s="858">
        <f t="shared" si="6"/>
        <v>35</v>
      </c>
      <c r="P44" s="858">
        <f t="shared" si="6"/>
        <v>38</v>
      </c>
      <c r="Q44" s="858">
        <f t="shared" si="6"/>
        <v>45</v>
      </c>
      <c r="R44" s="858">
        <f t="shared" si="6"/>
        <v>0</v>
      </c>
      <c r="S44" s="858">
        <f t="shared" si="6"/>
        <v>0</v>
      </c>
      <c r="T44" s="858">
        <f t="shared" si="6"/>
        <v>0</v>
      </c>
      <c r="U44" s="892">
        <f t="shared" si="6"/>
        <v>0</v>
      </c>
      <c r="V44" s="893">
        <f>SUM(J44:U44)</f>
        <v>507</v>
      </c>
      <c r="W44" s="894">
        <f>+V44/I44*100</f>
        <v>78</v>
      </c>
    </row>
    <row r="45" spans="1:23" ht="17.25" thickBot="1">
      <c r="A45" s="889" t="s">
        <v>639</v>
      </c>
      <c r="B45" s="902"/>
      <c r="C45" s="890" t="s">
        <v>713</v>
      </c>
      <c r="D45" s="891">
        <f>+D42-D36</f>
        <v>64</v>
      </c>
      <c r="E45" s="891">
        <f>+E42-E36</f>
        <v>290</v>
      </c>
      <c r="F45" s="855">
        <f>F42-F36</f>
        <v>29</v>
      </c>
      <c r="G45" s="855">
        <v>25</v>
      </c>
      <c r="H45" s="855">
        <f>SUM(H42-H36)</f>
        <v>30</v>
      </c>
      <c r="I45" s="892">
        <f>SUM(I42-I36)</f>
        <v>0</v>
      </c>
      <c r="J45" s="857">
        <f aca="true" t="shared" si="7" ref="J45:U45">J42-J36</f>
        <v>85</v>
      </c>
      <c r="K45" s="858">
        <f t="shared" si="7"/>
        <v>-20</v>
      </c>
      <c r="L45" s="858">
        <f t="shared" si="7"/>
        <v>-149</v>
      </c>
      <c r="M45" s="858">
        <f t="shared" si="7"/>
        <v>651</v>
      </c>
      <c r="N45" s="858">
        <f t="shared" si="7"/>
        <v>-65</v>
      </c>
      <c r="O45" s="858">
        <f t="shared" si="7"/>
        <v>227</v>
      </c>
      <c r="P45" s="858">
        <f>P42-P36</f>
        <v>-42</v>
      </c>
      <c r="Q45" s="858">
        <f t="shared" si="7"/>
        <v>4</v>
      </c>
      <c r="R45" s="858">
        <f t="shared" si="7"/>
        <v>0</v>
      </c>
      <c r="S45" s="858">
        <f t="shared" si="7"/>
        <v>0</v>
      </c>
      <c r="T45" s="858">
        <f t="shared" si="7"/>
        <v>0</v>
      </c>
      <c r="U45" s="859">
        <f t="shared" si="7"/>
        <v>0</v>
      </c>
      <c r="V45" s="893">
        <f>SUM(J45:U45)</f>
        <v>691</v>
      </c>
      <c r="W45" s="894" t="e">
        <f>+V45/I45*100</f>
        <v>#DIV/0!</v>
      </c>
    </row>
    <row r="46" spans="1:23" ht="17.25" thickBot="1">
      <c r="A46" s="901" t="s">
        <v>714</v>
      </c>
      <c r="B46" s="902"/>
      <c r="C46" s="904"/>
      <c r="D46" s="905">
        <f>+D45-D40</f>
        <v>-6741</v>
      </c>
      <c r="E46" s="905">
        <f>+E45-E40</f>
        <v>-6689</v>
      </c>
      <c r="F46" s="855">
        <f>F44-F36</f>
        <v>-8289</v>
      </c>
      <c r="G46" s="855">
        <v>-8440</v>
      </c>
      <c r="H46" s="855">
        <f>SUM(H44-H36)</f>
        <v>-8597</v>
      </c>
      <c r="I46" s="892">
        <f>SUM(I44-I36)</f>
        <v>-8600</v>
      </c>
      <c r="J46" s="906">
        <f aca="true" t="shared" si="8" ref="J46:U46">J45-J40</f>
        <v>-505</v>
      </c>
      <c r="K46" s="858">
        <f t="shared" si="8"/>
        <v>-610</v>
      </c>
      <c r="L46" s="858">
        <f t="shared" si="8"/>
        <v>-739</v>
      </c>
      <c r="M46" s="858">
        <f t="shared" si="8"/>
        <v>-697</v>
      </c>
      <c r="N46" s="858">
        <f t="shared" si="8"/>
        <v>-655</v>
      </c>
      <c r="O46" s="858">
        <f t="shared" si="8"/>
        <v>-742</v>
      </c>
      <c r="P46" s="858">
        <f t="shared" si="8"/>
        <v>-632</v>
      </c>
      <c r="Q46" s="858">
        <f t="shared" si="8"/>
        <v>-611</v>
      </c>
      <c r="R46" s="858">
        <f t="shared" si="8"/>
        <v>0</v>
      </c>
      <c r="S46" s="858">
        <f t="shared" si="8"/>
        <v>0</v>
      </c>
      <c r="T46" s="858">
        <f t="shared" si="8"/>
        <v>0</v>
      </c>
      <c r="U46" s="892">
        <f t="shared" si="8"/>
        <v>0</v>
      </c>
      <c r="V46" s="893">
        <f>SUM(J46:U46)</f>
        <v>-5191</v>
      </c>
      <c r="W46" s="894">
        <f>+V46/I46*100</f>
        <v>60.36046511627907</v>
      </c>
    </row>
  </sheetData>
  <sheetProtection/>
  <mergeCells count="1">
    <mergeCell ref="C5:G5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6.8515625" style="296" customWidth="1"/>
    <col min="2" max="2" width="9.140625" style="296" customWidth="1"/>
    <col min="3" max="7" width="0" style="296" hidden="1" customWidth="1"/>
    <col min="8" max="17" width="9.140625" style="296" customWidth="1"/>
    <col min="18" max="21" width="0" style="296" hidden="1" customWidth="1"/>
    <col min="22" max="16384" width="9.140625" style="296" customWidth="1"/>
  </cols>
  <sheetData>
    <row r="1" spans="1:10" s="290" customFormat="1" ht="18">
      <c r="A1" s="290" t="s">
        <v>642</v>
      </c>
      <c r="E1" s="766"/>
      <c r="J1" s="498"/>
    </row>
    <row r="2" spans="1:10" ht="18">
      <c r="A2" s="498" t="s">
        <v>643</v>
      </c>
      <c r="B2" s="116" t="s">
        <v>561</v>
      </c>
      <c r="E2" s="623"/>
      <c r="J2" s="499"/>
    </row>
    <row r="3" spans="1:10" ht="12.75">
      <c r="A3" s="499"/>
      <c r="E3" s="623"/>
      <c r="J3" s="499"/>
    </row>
    <row r="4" spans="2:10" ht="13.5" thickBot="1">
      <c r="B4" s="624"/>
      <c r="C4" s="624"/>
      <c r="D4" s="624"/>
      <c r="E4" s="625"/>
      <c r="F4" s="624"/>
      <c r="G4" s="624"/>
      <c r="J4" s="499"/>
    </row>
    <row r="5" spans="1:10" ht="15.75" thickBot="1">
      <c r="A5" s="491" t="s">
        <v>540</v>
      </c>
      <c r="B5" s="626" t="s">
        <v>660</v>
      </c>
      <c r="C5" s="627"/>
      <c r="D5" s="627"/>
      <c r="E5" s="628"/>
      <c r="F5" s="627"/>
      <c r="G5" s="629"/>
      <c r="H5" s="592"/>
      <c r="I5" s="592"/>
      <c r="J5" s="491"/>
    </row>
    <row r="6" spans="1:10" ht="13.5" thickBot="1">
      <c r="A6" s="499" t="s">
        <v>542</v>
      </c>
      <c r="E6" s="623"/>
      <c r="J6" s="499"/>
    </row>
    <row r="7" spans="1:23" ht="15">
      <c r="A7" s="630"/>
      <c r="B7" s="631"/>
      <c r="C7" s="631"/>
      <c r="D7" s="631"/>
      <c r="E7" s="632"/>
      <c r="F7" s="631"/>
      <c r="G7" s="633"/>
      <c r="H7" s="633"/>
      <c r="I7" s="634" t="s">
        <v>29</v>
      </c>
      <c r="J7" s="635"/>
      <c r="K7" s="636"/>
      <c r="L7" s="636"/>
      <c r="M7" s="636"/>
      <c r="N7" s="636"/>
      <c r="O7" s="637" t="s">
        <v>543</v>
      </c>
      <c r="P7" s="636"/>
      <c r="Q7" s="636"/>
      <c r="R7" s="636"/>
      <c r="S7" s="636"/>
      <c r="T7" s="636"/>
      <c r="U7" s="636"/>
      <c r="V7" s="634" t="s">
        <v>544</v>
      </c>
      <c r="W7" s="638" t="s">
        <v>545</v>
      </c>
    </row>
    <row r="8" spans="1:23" ht="13.5" thickBot="1">
      <c r="A8" s="639" t="s">
        <v>27</v>
      </c>
      <c r="B8" s="640" t="s">
        <v>546</v>
      </c>
      <c r="C8" s="640" t="s">
        <v>547</v>
      </c>
      <c r="D8" s="640" t="s">
        <v>548</v>
      </c>
      <c r="E8" s="640" t="s">
        <v>549</v>
      </c>
      <c r="F8" s="640" t="s">
        <v>661</v>
      </c>
      <c r="G8" s="641" t="s">
        <v>662</v>
      </c>
      <c r="H8" s="642" t="s">
        <v>645</v>
      </c>
      <c r="I8" s="643">
        <v>2014</v>
      </c>
      <c r="J8" s="644" t="s">
        <v>554</v>
      </c>
      <c r="K8" s="645" t="s">
        <v>555</v>
      </c>
      <c r="L8" s="645" t="s">
        <v>556</v>
      </c>
      <c r="M8" s="645" t="s">
        <v>557</v>
      </c>
      <c r="N8" s="645" t="s">
        <v>558</v>
      </c>
      <c r="O8" s="645" t="s">
        <v>559</v>
      </c>
      <c r="P8" s="645" t="s">
        <v>560</v>
      </c>
      <c r="Q8" s="645" t="s">
        <v>561</v>
      </c>
      <c r="R8" s="645" t="s">
        <v>562</v>
      </c>
      <c r="S8" s="645" t="s">
        <v>563</v>
      </c>
      <c r="T8" s="645" t="s">
        <v>564</v>
      </c>
      <c r="U8" s="644" t="s">
        <v>565</v>
      </c>
      <c r="V8" s="643" t="s">
        <v>566</v>
      </c>
      <c r="W8" s="646" t="s">
        <v>567</v>
      </c>
    </row>
    <row r="9" spans="1:23" ht="12.75">
      <c r="A9" s="647" t="s">
        <v>568</v>
      </c>
      <c r="B9" s="648"/>
      <c r="C9" s="649">
        <v>104</v>
      </c>
      <c r="D9" s="649">
        <v>104</v>
      </c>
      <c r="E9" s="605"/>
      <c r="F9" s="606">
        <v>13</v>
      </c>
      <c r="G9" s="607">
        <v>14</v>
      </c>
      <c r="H9" s="322">
        <v>14</v>
      </c>
      <c r="I9" s="650"/>
      <c r="J9" s="651">
        <v>14</v>
      </c>
      <c r="K9" s="652">
        <v>15</v>
      </c>
      <c r="L9" s="652">
        <v>15</v>
      </c>
      <c r="M9" s="652">
        <v>15</v>
      </c>
      <c r="N9" s="608">
        <v>14</v>
      </c>
      <c r="O9" s="608">
        <v>14</v>
      </c>
      <c r="P9" s="608">
        <v>13</v>
      </c>
      <c r="Q9" s="608">
        <v>14</v>
      </c>
      <c r="R9" s="608"/>
      <c r="S9" s="608"/>
      <c r="T9" s="608"/>
      <c r="U9" s="608"/>
      <c r="V9" s="653" t="s">
        <v>569</v>
      </c>
      <c r="W9" s="654" t="s">
        <v>569</v>
      </c>
    </row>
    <row r="10" spans="1:23" ht="13.5" thickBot="1">
      <c r="A10" s="655" t="s">
        <v>570</v>
      </c>
      <c r="B10" s="656"/>
      <c r="C10" s="657">
        <v>101</v>
      </c>
      <c r="D10" s="657">
        <v>104</v>
      </c>
      <c r="E10" s="658"/>
      <c r="F10" s="657">
        <v>10.5</v>
      </c>
      <c r="G10" s="659">
        <v>11.5</v>
      </c>
      <c r="H10" s="660">
        <v>11</v>
      </c>
      <c r="I10" s="661"/>
      <c r="J10" s="659">
        <v>11</v>
      </c>
      <c r="K10" s="662">
        <v>12.5</v>
      </c>
      <c r="L10" s="663">
        <v>12.5</v>
      </c>
      <c r="M10" s="663">
        <v>12.5</v>
      </c>
      <c r="N10" s="662">
        <v>11.5</v>
      </c>
      <c r="O10" s="662">
        <v>11.5</v>
      </c>
      <c r="P10" s="662">
        <v>10.5</v>
      </c>
      <c r="Q10" s="662">
        <v>11</v>
      </c>
      <c r="R10" s="662"/>
      <c r="S10" s="662"/>
      <c r="T10" s="662"/>
      <c r="U10" s="659"/>
      <c r="V10" s="664"/>
      <c r="W10" s="665" t="s">
        <v>569</v>
      </c>
    </row>
    <row r="11" spans="1:23" ht="12.75">
      <c r="A11" s="666" t="s">
        <v>571</v>
      </c>
      <c r="B11" s="667" t="s">
        <v>572</v>
      </c>
      <c r="C11" s="668">
        <v>37915</v>
      </c>
      <c r="D11" s="668">
        <v>39774</v>
      </c>
      <c r="E11" s="669" t="s">
        <v>573</v>
      </c>
      <c r="F11" s="670">
        <v>6039</v>
      </c>
      <c r="G11" s="671">
        <v>7073</v>
      </c>
      <c r="H11" s="672">
        <v>7780</v>
      </c>
      <c r="I11" s="673" t="s">
        <v>569</v>
      </c>
      <c r="J11" s="674">
        <v>7780</v>
      </c>
      <c r="K11" s="675">
        <v>7780</v>
      </c>
      <c r="L11" s="676">
        <v>7983</v>
      </c>
      <c r="M11" s="676">
        <v>7856</v>
      </c>
      <c r="N11" s="675">
        <v>7856</v>
      </c>
      <c r="O11" s="675">
        <v>8245</v>
      </c>
      <c r="P11" s="677">
        <v>8245</v>
      </c>
      <c r="Q11" s="677">
        <v>8245</v>
      </c>
      <c r="R11" s="677"/>
      <c r="S11" s="677"/>
      <c r="T11" s="677"/>
      <c r="U11" s="671"/>
      <c r="V11" s="678" t="s">
        <v>569</v>
      </c>
      <c r="W11" s="679" t="s">
        <v>569</v>
      </c>
    </row>
    <row r="12" spans="1:23" ht="12.75">
      <c r="A12" s="680" t="s">
        <v>574</v>
      </c>
      <c r="B12" s="681" t="s">
        <v>575</v>
      </c>
      <c r="C12" s="682">
        <v>-16164</v>
      </c>
      <c r="D12" s="682">
        <v>-17825</v>
      </c>
      <c r="E12" s="669" t="s">
        <v>576</v>
      </c>
      <c r="F12" s="670">
        <v>-4930</v>
      </c>
      <c r="G12" s="671">
        <v>-5520</v>
      </c>
      <c r="H12" s="672">
        <v>-6152</v>
      </c>
      <c r="I12" s="679" t="s">
        <v>569</v>
      </c>
      <c r="J12" s="683">
        <v>-6180</v>
      </c>
      <c r="K12" s="684">
        <v>-6208</v>
      </c>
      <c r="L12" s="685">
        <v>-6372</v>
      </c>
      <c r="M12" s="685">
        <v>-6273</v>
      </c>
      <c r="N12" s="675">
        <v>-6302</v>
      </c>
      <c r="O12" s="675">
        <v>-6720</v>
      </c>
      <c r="P12" s="677">
        <v>-6749</v>
      </c>
      <c r="Q12" s="677">
        <v>-6778</v>
      </c>
      <c r="R12" s="677"/>
      <c r="S12" s="677"/>
      <c r="T12" s="677"/>
      <c r="U12" s="671"/>
      <c r="V12" s="678" t="s">
        <v>569</v>
      </c>
      <c r="W12" s="679" t="s">
        <v>569</v>
      </c>
    </row>
    <row r="13" spans="1:23" ht="12.75">
      <c r="A13" s="680" t="s">
        <v>577</v>
      </c>
      <c r="B13" s="681" t="s">
        <v>578</v>
      </c>
      <c r="C13" s="682">
        <v>604</v>
      </c>
      <c r="D13" s="682">
        <v>619</v>
      </c>
      <c r="E13" s="669" t="s">
        <v>579</v>
      </c>
      <c r="F13" s="670">
        <v>49</v>
      </c>
      <c r="G13" s="671">
        <v>69</v>
      </c>
      <c r="H13" s="672">
        <v>36</v>
      </c>
      <c r="I13" s="679" t="s">
        <v>569</v>
      </c>
      <c r="J13" s="683">
        <v>36</v>
      </c>
      <c r="K13" s="684">
        <v>36</v>
      </c>
      <c r="L13" s="685">
        <v>36</v>
      </c>
      <c r="M13" s="685">
        <v>36</v>
      </c>
      <c r="N13" s="675">
        <v>36</v>
      </c>
      <c r="O13" s="675">
        <v>36</v>
      </c>
      <c r="P13" s="677">
        <v>36</v>
      </c>
      <c r="Q13" s="677">
        <v>36</v>
      </c>
      <c r="R13" s="677"/>
      <c r="S13" s="677"/>
      <c r="T13" s="677"/>
      <c r="U13" s="671"/>
      <c r="V13" s="678" t="s">
        <v>569</v>
      </c>
      <c r="W13" s="679" t="s">
        <v>569</v>
      </c>
    </row>
    <row r="14" spans="1:23" ht="12.75">
      <c r="A14" s="680" t="s">
        <v>580</v>
      </c>
      <c r="B14" s="681" t="s">
        <v>581</v>
      </c>
      <c r="C14" s="682">
        <v>221</v>
      </c>
      <c r="D14" s="682">
        <v>610</v>
      </c>
      <c r="E14" s="669" t="s">
        <v>569</v>
      </c>
      <c r="F14" s="670">
        <v>673</v>
      </c>
      <c r="G14" s="671">
        <v>715</v>
      </c>
      <c r="H14" s="672">
        <v>505</v>
      </c>
      <c r="I14" s="679" t="s">
        <v>569</v>
      </c>
      <c r="J14" s="683">
        <v>6332</v>
      </c>
      <c r="K14" s="684">
        <v>6389</v>
      </c>
      <c r="L14" s="685">
        <v>6294</v>
      </c>
      <c r="M14" s="685">
        <v>6287</v>
      </c>
      <c r="N14" s="675">
        <v>6362</v>
      </c>
      <c r="O14" s="675">
        <v>5174</v>
      </c>
      <c r="P14" s="677">
        <v>4709</v>
      </c>
      <c r="Q14" s="677">
        <v>4212</v>
      </c>
      <c r="R14" s="677"/>
      <c r="S14" s="677"/>
      <c r="T14" s="677"/>
      <c r="U14" s="671"/>
      <c r="V14" s="678" t="s">
        <v>569</v>
      </c>
      <c r="W14" s="679" t="s">
        <v>569</v>
      </c>
    </row>
    <row r="15" spans="1:23" ht="13.5" thickBot="1">
      <c r="A15" s="647" t="s">
        <v>582</v>
      </c>
      <c r="B15" s="686" t="s">
        <v>583</v>
      </c>
      <c r="C15" s="687">
        <v>2021</v>
      </c>
      <c r="D15" s="687">
        <v>852</v>
      </c>
      <c r="E15" s="609" t="s">
        <v>584</v>
      </c>
      <c r="F15" s="610">
        <v>723</v>
      </c>
      <c r="G15" s="611">
        <v>1007</v>
      </c>
      <c r="H15" s="367">
        <v>607</v>
      </c>
      <c r="I15" s="688" t="s">
        <v>569</v>
      </c>
      <c r="J15" s="388">
        <v>715</v>
      </c>
      <c r="K15" s="689">
        <v>896</v>
      </c>
      <c r="L15" s="690">
        <v>911</v>
      </c>
      <c r="M15" s="690">
        <v>860</v>
      </c>
      <c r="N15" s="689">
        <v>941</v>
      </c>
      <c r="O15" s="689">
        <v>961</v>
      </c>
      <c r="P15" s="612">
        <v>818</v>
      </c>
      <c r="Q15" s="612">
        <v>835</v>
      </c>
      <c r="R15" s="612"/>
      <c r="S15" s="612"/>
      <c r="T15" s="612"/>
      <c r="U15" s="612"/>
      <c r="V15" s="691" t="s">
        <v>569</v>
      </c>
      <c r="W15" s="654" t="s">
        <v>569</v>
      </c>
    </row>
    <row r="16" spans="1:23" ht="13.5" thickBot="1">
      <c r="A16" s="692" t="s">
        <v>585</v>
      </c>
      <c r="B16" s="693"/>
      <c r="C16" s="694">
        <v>24618</v>
      </c>
      <c r="D16" s="694">
        <v>24087</v>
      </c>
      <c r="E16" s="695"/>
      <c r="F16" s="696">
        <v>2553</v>
      </c>
      <c r="G16" s="697">
        <v>3344</v>
      </c>
      <c r="H16" s="698">
        <v>2776</v>
      </c>
      <c r="I16" s="699" t="s">
        <v>569</v>
      </c>
      <c r="J16" s="700">
        <f>SUM(J11:J15)</f>
        <v>8683</v>
      </c>
      <c r="K16" s="701">
        <f>SUM(K11:K15)</f>
        <v>8893</v>
      </c>
      <c r="L16" s="702">
        <f>SUM(L11:L15)</f>
        <v>8852</v>
      </c>
      <c r="M16" s="702">
        <v>8766</v>
      </c>
      <c r="N16" s="703">
        <v>8893</v>
      </c>
      <c r="O16" s="703">
        <v>7696</v>
      </c>
      <c r="P16" s="704">
        <v>7059</v>
      </c>
      <c r="Q16" s="704">
        <v>6550</v>
      </c>
      <c r="R16" s="704"/>
      <c r="S16" s="704"/>
      <c r="T16" s="704"/>
      <c r="U16" s="697"/>
      <c r="V16" s="705" t="s">
        <v>569</v>
      </c>
      <c r="W16" s="699" t="s">
        <v>569</v>
      </c>
    </row>
    <row r="17" spans="1:23" ht="12.75">
      <c r="A17" s="647" t="s">
        <v>586</v>
      </c>
      <c r="B17" s="667" t="s">
        <v>587</v>
      </c>
      <c r="C17" s="668">
        <v>7043</v>
      </c>
      <c r="D17" s="668">
        <v>7240</v>
      </c>
      <c r="E17" s="609">
        <v>401</v>
      </c>
      <c r="F17" s="610">
        <v>1108</v>
      </c>
      <c r="G17" s="611">
        <v>1553</v>
      </c>
      <c r="H17" s="367">
        <v>1628</v>
      </c>
      <c r="I17" s="673" t="s">
        <v>569</v>
      </c>
      <c r="J17" s="388">
        <v>1600</v>
      </c>
      <c r="K17" s="689">
        <v>1572</v>
      </c>
      <c r="L17" s="690">
        <v>1611</v>
      </c>
      <c r="M17" s="690">
        <v>1582</v>
      </c>
      <c r="N17" s="689">
        <v>1553</v>
      </c>
      <c r="O17" s="689">
        <v>1524</v>
      </c>
      <c r="P17" s="612">
        <v>1496</v>
      </c>
      <c r="Q17" s="612">
        <v>2050</v>
      </c>
      <c r="R17" s="612"/>
      <c r="S17" s="612"/>
      <c r="T17" s="612"/>
      <c r="U17" s="612"/>
      <c r="V17" s="691" t="s">
        <v>569</v>
      </c>
      <c r="W17" s="654" t="s">
        <v>569</v>
      </c>
    </row>
    <row r="18" spans="1:23" ht="12.75">
      <c r="A18" s="680" t="s">
        <v>588</v>
      </c>
      <c r="B18" s="681" t="s">
        <v>589</v>
      </c>
      <c r="C18" s="682">
        <v>1001</v>
      </c>
      <c r="D18" s="682">
        <v>820</v>
      </c>
      <c r="E18" s="669" t="s">
        <v>590</v>
      </c>
      <c r="F18" s="670">
        <v>251</v>
      </c>
      <c r="G18" s="671">
        <v>49</v>
      </c>
      <c r="H18" s="672">
        <v>183</v>
      </c>
      <c r="I18" s="679" t="s">
        <v>569</v>
      </c>
      <c r="J18" s="674">
        <v>203</v>
      </c>
      <c r="K18" s="675">
        <v>230</v>
      </c>
      <c r="L18" s="676">
        <v>193</v>
      </c>
      <c r="M18" s="676">
        <v>220</v>
      </c>
      <c r="N18" s="675">
        <v>252</v>
      </c>
      <c r="O18" s="675">
        <v>330</v>
      </c>
      <c r="P18" s="677">
        <v>359</v>
      </c>
      <c r="Q18" s="677">
        <v>389</v>
      </c>
      <c r="R18" s="677"/>
      <c r="S18" s="677"/>
      <c r="T18" s="677"/>
      <c r="U18" s="671"/>
      <c r="V18" s="678" t="s">
        <v>569</v>
      </c>
      <c r="W18" s="679" t="s">
        <v>569</v>
      </c>
    </row>
    <row r="19" spans="1:23" ht="12.75">
      <c r="A19" s="680" t="s">
        <v>591</v>
      </c>
      <c r="B19" s="681" t="s">
        <v>592</v>
      </c>
      <c r="C19" s="682">
        <v>14718</v>
      </c>
      <c r="D19" s="682">
        <v>14718</v>
      </c>
      <c r="E19" s="669" t="s">
        <v>569</v>
      </c>
      <c r="F19" s="670">
        <v>0</v>
      </c>
      <c r="G19" s="671">
        <v>0</v>
      </c>
      <c r="H19" s="672">
        <v>0</v>
      </c>
      <c r="I19" s="679" t="s">
        <v>569</v>
      </c>
      <c r="J19" s="683">
        <v>0</v>
      </c>
      <c r="K19" s="684">
        <v>0</v>
      </c>
      <c r="L19" s="685">
        <v>0</v>
      </c>
      <c r="M19" s="685">
        <v>0</v>
      </c>
      <c r="N19" s="675">
        <v>0</v>
      </c>
      <c r="O19" s="675">
        <v>0</v>
      </c>
      <c r="P19" s="677">
        <v>0</v>
      </c>
      <c r="Q19" s="677">
        <v>0</v>
      </c>
      <c r="R19" s="677"/>
      <c r="S19" s="677"/>
      <c r="T19" s="677"/>
      <c r="U19" s="671"/>
      <c r="V19" s="678" t="s">
        <v>569</v>
      </c>
      <c r="W19" s="679" t="s">
        <v>569</v>
      </c>
    </row>
    <row r="20" spans="1:23" ht="12.75">
      <c r="A20" s="680" t="s">
        <v>593</v>
      </c>
      <c r="B20" s="681" t="s">
        <v>594</v>
      </c>
      <c r="C20" s="682">
        <v>1758</v>
      </c>
      <c r="D20" s="682">
        <v>1762</v>
      </c>
      <c r="E20" s="669" t="s">
        <v>569</v>
      </c>
      <c r="F20" s="670">
        <v>1146</v>
      </c>
      <c r="G20" s="671">
        <v>1695</v>
      </c>
      <c r="H20" s="672">
        <v>931</v>
      </c>
      <c r="I20" s="679" t="s">
        <v>569</v>
      </c>
      <c r="J20" s="683">
        <v>6668</v>
      </c>
      <c r="K20" s="684">
        <v>6777</v>
      </c>
      <c r="L20" s="685">
        <v>6910</v>
      </c>
      <c r="M20" s="685">
        <v>6800</v>
      </c>
      <c r="N20" s="675">
        <v>6984</v>
      </c>
      <c r="O20" s="675">
        <v>5781</v>
      </c>
      <c r="P20" s="677">
        <v>5132</v>
      </c>
      <c r="Q20" s="677">
        <v>4500</v>
      </c>
      <c r="R20" s="677"/>
      <c r="S20" s="677"/>
      <c r="T20" s="677"/>
      <c r="U20" s="671"/>
      <c r="V20" s="678" t="s">
        <v>569</v>
      </c>
      <c r="W20" s="679" t="s">
        <v>569</v>
      </c>
    </row>
    <row r="21" spans="1:23" ht="13.5" thickBot="1">
      <c r="A21" s="655" t="s">
        <v>595</v>
      </c>
      <c r="B21" s="706" t="s">
        <v>596</v>
      </c>
      <c r="C21" s="707">
        <v>0</v>
      </c>
      <c r="D21" s="707">
        <v>0</v>
      </c>
      <c r="E21" s="708" t="s">
        <v>569</v>
      </c>
      <c r="F21" s="670">
        <v>0</v>
      </c>
      <c r="G21" s="671">
        <v>0</v>
      </c>
      <c r="H21" s="672">
        <v>0</v>
      </c>
      <c r="I21" s="665" t="s">
        <v>569</v>
      </c>
      <c r="J21" s="683">
        <v>0</v>
      </c>
      <c r="K21" s="684">
        <v>0</v>
      </c>
      <c r="L21" s="685">
        <v>0</v>
      </c>
      <c r="M21" s="685">
        <v>0</v>
      </c>
      <c r="N21" s="675">
        <v>0</v>
      </c>
      <c r="O21" s="675">
        <v>0</v>
      </c>
      <c r="P21" s="677">
        <v>0</v>
      </c>
      <c r="Q21" s="677">
        <v>0</v>
      </c>
      <c r="R21" s="677"/>
      <c r="S21" s="677"/>
      <c r="T21" s="677"/>
      <c r="U21" s="671"/>
      <c r="V21" s="709" t="s">
        <v>569</v>
      </c>
      <c r="W21" s="688" t="s">
        <v>569</v>
      </c>
    </row>
    <row r="22" spans="1:23" ht="14.25">
      <c r="A22" s="710" t="s">
        <v>597</v>
      </c>
      <c r="B22" s="667" t="s">
        <v>598</v>
      </c>
      <c r="C22" s="668">
        <v>12472</v>
      </c>
      <c r="D22" s="668">
        <v>13728</v>
      </c>
      <c r="E22" s="593" t="s">
        <v>569</v>
      </c>
      <c r="F22" s="594">
        <v>6434</v>
      </c>
      <c r="G22" s="711">
        <v>6570</v>
      </c>
      <c r="H22" s="712">
        <v>7023</v>
      </c>
      <c r="I22" s="713">
        <v>6620</v>
      </c>
      <c r="J22" s="714">
        <v>550</v>
      </c>
      <c r="K22" s="715">
        <v>550</v>
      </c>
      <c r="L22" s="716">
        <v>550</v>
      </c>
      <c r="M22" s="716">
        <v>550</v>
      </c>
      <c r="N22" s="716">
        <v>600</v>
      </c>
      <c r="O22" s="716">
        <v>550</v>
      </c>
      <c r="P22" s="716">
        <v>550</v>
      </c>
      <c r="Q22" s="716">
        <v>550</v>
      </c>
      <c r="R22" s="716"/>
      <c r="S22" s="716"/>
      <c r="T22" s="716"/>
      <c r="U22" s="711"/>
      <c r="V22" s="717">
        <f aca="true" t="shared" si="0" ref="V22:V40">SUM(J22:U22)</f>
        <v>4450</v>
      </c>
      <c r="W22" s="718">
        <f>IF(I22&lt;&gt;0,+V22/I22*100,"   ???")</f>
        <v>67.22054380664653</v>
      </c>
    </row>
    <row r="23" spans="1:23" ht="14.25">
      <c r="A23" s="680" t="s">
        <v>599</v>
      </c>
      <c r="B23" s="681" t="s">
        <v>600</v>
      </c>
      <c r="C23" s="682">
        <v>0</v>
      </c>
      <c r="D23" s="682">
        <v>0</v>
      </c>
      <c r="E23" s="595" t="s">
        <v>569</v>
      </c>
      <c r="F23" s="596">
        <v>366</v>
      </c>
      <c r="G23" s="671">
        <v>200</v>
      </c>
      <c r="H23" s="672">
        <v>295</v>
      </c>
      <c r="I23" s="719"/>
      <c r="J23" s="720">
        <v>0</v>
      </c>
      <c r="K23" s="721">
        <v>0</v>
      </c>
      <c r="L23" s="677">
        <v>0</v>
      </c>
      <c r="M23" s="677">
        <v>0</v>
      </c>
      <c r="N23" s="677">
        <v>0</v>
      </c>
      <c r="O23" s="677">
        <v>0</v>
      </c>
      <c r="P23" s="677">
        <v>0</v>
      </c>
      <c r="Q23" s="677">
        <v>0</v>
      </c>
      <c r="R23" s="677"/>
      <c r="S23" s="677"/>
      <c r="T23" s="677"/>
      <c r="U23" s="671"/>
      <c r="V23" s="722">
        <f t="shared" si="0"/>
        <v>0</v>
      </c>
      <c r="W23" s="723">
        <v>0</v>
      </c>
    </row>
    <row r="24" spans="1:23" ht="15" thickBot="1">
      <c r="A24" s="655" t="s">
        <v>601</v>
      </c>
      <c r="B24" s="706" t="s">
        <v>600</v>
      </c>
      <c r="C24" s="707">
        <v>0</v>
      </c>
      <c r="D24" s="707">
        <v>1215</v>
      </c>
      <c r="E24" s="597">
        <v>672</v>
      </c>
      <c r="F24" s="598">
        <v>6068</v>
      </c>
      <c r="G24" s="611">
        <v>6570</v>
      </c>
      <c r="H24" s="416">
        <v>6728</v>
      </c>
      <c r="I24" s="724">
        <v>6620</v>
      </c>
      <c r="J24" s="418">
        <v>550</v>
      </c>
      <c r="K24" s="725">
        <v>550</v>
      </c>
      <c r="L24" s="612">
        <v>550</v>
      </c>
      <c r="M24" s="612">
        <v>550</v>
      </c>
      <c r="N24" s="612">
        <v>600</v>
      </c>
      <c r="O24" s="612">
        <v>550</v>
      </c>
      <c r="P24" s="612">
        <v>550</v>
      </c>
      <c r="Q24" s="612">
        <v>550</v>
      </c>
      <c r="R24" s="612"/>
      <c r="S24" s="612"/>
      <c r="T24" s="612"/>
      <c r="U24" s="612"/>
      <c r="V24" s="726">
        <f t="shared" si="0"/>
        <v>4450</v>
      </c>
      <c r="W24" s="727">
        <f aca="true" t="shared" si="1" ref="W24:W31">IF(I24&lt;&gt;0,+V24/I24*100,"   ???")</f>
        <v>67.22054380664653</v>
      </c>
    </row>
    <row r="25" spans="1:23" ht="14.25">
      <c r="A25" s="666" t="s">
        <v>602</v>
      </c>
      <c r="B25" s="667" t="s">
        <v>603</v>
      </c>
      <c r="C25" s="668">
        <v>6341</v>
      </c>
      <c r="D25" s="668">
        <v>6960</v>
      </c>
      <c r="E25" s="593">
        <v>501</v>
      </c>
      <c r="F25" s="599">
        <v>796</v>
      </c>
      <c r="G25" s="728">
        <v>336</v>
      </c>
      <c r="H25" s="729">
        <v>474</v>
      </c>
      <c r="I25" s="602">
        <v>400</v>
      </c>
      <c r="J25" s="730">
        <v>26</v>
      </c>
      <c r="K25" s="715">
        <v>25</v>
      </c>
      <c r="L25" s="715">
        <v>36</v>
      </c>
      <c r="M25" s="715">
        <v>41</v>
      </c>
      <c r="N25" s="715">
        <v>39</v>
      </c>
      <c r="O25" s="715">
        <v>12</v>
      </c>
      <c r="P25" s="715">
        <v>50</v>
      </c>
      <c r="Q25" s="715">
        <v>25</v>
      </c>
      <c r="R25" s="715"/>
      <c r="S25" s="715"/>
      <c r="T25" s="715"/>
      <c r="U25" s="731"/>
      <c r="V25" s="732">
        <f t="shared" si="0"/>
        <v>254</v>
      </c>
      <c r="W25" s="733">
        <f t="shared" si="1"/>
        <v>63.5</v>
      </c>
    </row>
    <row r="26" spans="1:23" ht="14.25">
      <c r="A26" s="680" t="s">
        <v>604</v>
      </c>
      <c r="B26" s="681" t="s">
        <v>605</v>
      </c>
      <c r="C26" s="682">
        <v>1745</v>
      </c>
      <c r="D26" s="682">
        <v>2223</v>
      </c>
      <c r="E26" s="595">
        <v>502</v>
      </c>
      <c r="F26" s="596">
        <v>946</v>
      </c>
      <c r="G26" s="734">
        <v>1154</v>
      </c>
      <c r="H26" s="734">
        <v>379</v>
      </c>
      <c r="I26" s="603">
        <v>900</v>
      </c>
      <c r="J26" s="735">
        <v>37</v>
      </c>
      <c r="K26" s="677">
        <v>89</v>
      </c>
      <c r="L26" s="677">
        <v>263</v>
      </c>
      <c r="M26" s="677">
        <v>100</v>
      </c>
      <c r="N26" s="677">
        <v>17</v>
      </c>
      <c r="O26" s="677">
        <v>-206</v>
      </c>
      <c r="P26" s="677">
        <v>57</v>
      </c>
      <c r="Q26" s="677">
        <v>61</v>
      </c>
      <c r="R26" s="677"/>
      <c r="S26" s="677"/>
      <c r="T26" s="677"/>
      <c r="U26" s="734"/>
      <c r="V26" s="732">
        <f t="shared" si="0"/>
        <v>418</v>
      </c>
      <c r="W26" s="723">
        <f t="shared" si="1"/>
        <v>46.44444444444444</v>
      </c>
    </row>
    <row r="27" spans="1:23" ht="14.25">
      <c r="A27" s="680" t="s">
        <v>606</v>
      </c>
      <c r="B27" s="681" t="s">
        <v>607</v>
      </c>
      <c r="C27" s="682">
        <v>0</v>
      </c>
      <c r="D27" s="682">
        <v>0</v>
      </c>
      <c r="E27" s="595">
        <v>544</v>
      </c>
      <c r="F27" s="596">
        <v>14</v>
      </c>
      <c r="G27" s="734">
        <v>21</v>
      </c>
      <c r="H27" s="734">
        <v>29</v>
      </c>
      <c r="I27" s="603">
        <v>70</v>
      </c>
      <c r="J27" s="735">
        <v>1</v>
      </c>
      <c r="K27" s="677">
        <v>0</v>
      </c>
      <c r="L27" s="677">
        <v>0</v>
      </c>
      <c r="M27" s="677">
        <v>3</v>
      </c>
      <c r="N27" s="677">
        <v>1</v>
      </c>
      <c r="O27" s="677">
        <v>0</v>
      </c>
      <c r="P27" s="677">
        <v>0</v>
      </c>
      <c r="Q27" s="677">
        <v>0</v>
      </c>
      <c r="R27" s="677"/>
      <c r="S27" s="677"/>
      <c r="T27" s="677"/>
      <c r="U27" s="734"/>
      <c r="V27" s="732">
        <f t="shared" si="0"/>
        <v>5</v>
      </c>
      <c r="W27" s="723">
        <f t="shared" si="1"/>
        <v>7.142857142857142</v>
      </c>
    </row>
    <row r="28" spans="1:23" ht="14.25">
      <c r="A28" s="680" t="s">
        <v>608</v>
      </c>
      <c r="B28" s="681" t="s">
        <v>609</v>
      </c>
      <c r="C28" s="682">
        <v>428</v>
      </c>
      <c r="D28" s="682">
        <v>253</v>
      </c>
      <c r="E28" s="595">
        <v>511</v>
      </c>
      <c r="F28" s="596">
        <v>149</v>
      </c>
      <c r="G28" s="734">
        <v>96</v>
      </c>
      <c r="H28" s="734">
        <v>370</v>
      </c>
      <c r="I28" s="603">
        <v>100</v>
      </c>
      <c r="J28" s="735">
        <v>7</v>
      </c>
      <c r="K28" s="677">
        <v>4</v>
      </c>
      <c r="L28" s="677">
        <v>1</v>
      </c>
      <c r="M28" s="677">
        <v>20</v>
      </c>
      <c r="N28" s="677">
        <v>26</v>
      </c>
      <c r="O28" s="677">
        <v>5</v>
      </c>
      <c r="P28" s="677">
        <v>0</v>
      </c>
      <c r="Q28" s="677">
        <v>9</v>
      </c>
      <c r="R28" s="677"/>
      <c r="S28" s="677"/>
      <c r="T28" s="677"/>
      <c r="U28" s="734"/>
      <c r="V28" s="732">
        <f t="shared" si="0"/>
        <v>72</v>
      </c>
      <c r="W28" s="723">
        <f t="shared" si="1"/>
        <v>72</v>
      </c>
    </row>
    <row r="29" spans="1:23" ht="14.25">
      <c r="A29" s="680" t="s">
        <v>610</v>
      </c>
      <c r="B29" s="681" t="s">
        <v>611</v>
      </c>
      <c r="C29" s="682">
        <v>1057</v>
      </c>
      <c r="D29" s="682">
        <v>1451</v>
      </c>
      <c r="E29" s="595">
        <v>518</v>
      </c>
      <c r="F29" s="596">
        <v>1216</v>
      </c>
      <c r="G29" s="734">
        <v>1024</v>
      </c>
      <c r="H29" s="734">
        <v>1249</v>
      </c>
      <c r="I29" s="603">
        <v>900</v>
      </c>
      <c r="J29" s="735">
        <v>35</v>
      </c>
      <c r="K29" s="677">
        <v>50</v>
      </c>
      <c r="L29" s="677">
        <v>76</v>
      </c>
      <c r="M29" s="677">
        <v>40</v>
      </c>
      <c r="N29" s="677">
        <v>195</v>
      </c>
      <c r="O29" s="677">
        <v>184</v>
      </c>
      <c r="P29" s="677">
        <v>59</v>
      </c>
      <c r="Q29" s="677">
        <v>32</v>
      </c>
      <c r="R29" s="677"/>
      <c r="S29" s="677"/>
      <c r="T29" s="677"/>
      <c r="U29" s="734"/>
      <c r="V29" s="732">
        <f t="shared" si="0"/>
        <v>671</v>
      </c>
      <c r="W29" s="723">
        <f t="shared" si="1"/>
        <v>74.55555555555556</v>
      </c>
    </row>
    <row r="30" spans="1:23" ht="14.25">
      <c r="A30" s="680" t="s">
        <v>612</v>
      </c>
      <c r="B30" s="736" t="s">
        <v>613</v>
      </c>
      <c r="C30" s="682">
        <v>10408</v>
      </c>
      <c r="D30" s="682">
        <v>11792</v>
      </c>
      <c r="E30" s="595">
        <v>521</v>
      </c>
      <c r="F30" s="596">
        <v>2445</v>
      </c>
      <c r="G30" s="734">
        <v>2632</v>
      </c>
      <c r="H30" s="734">
        <v>2854</v>
      </c>
      <c r="I30" s="603">
        <v>2850</v>
      </c>
      <c r="J30" s="737">
        <v>199</v>
      </c>
      <c r="K30" s="677">
        <v>208</v>
      </c>
      <c r="L30" s="677">
        <v>219</v>
      </c>
      <c r="M30" s="677">
        <v>202</v>
      </c>
      <c r="N30" s="677">
        <v>204</v>
      </c>
      <c r="O30" s="677">
        <v>337</v>
      </c>
      <c r="P30" s="677">
        <v>210</v>
      </c>
      <c r="Q30" s="677">
        <v>214</v>
      </c>
      <c r="R30" s="677"/>
      <c r="S30" s="677"/>
      <c r="T30" s="677"/>
      <c r="U30" s="734"/>
      <c r="V30" s="732">
        <f t="shared" si="0"/>
        <v>1793</v>
      </c>
      <c r="W30" s="723">
        <f t="shared" si="1"/>
        <v>62.91228070175438</v>
      </c>
    </row>
    <row r="31" spans="1:23" ht="14.25">
      <c r="A31" s="680" t="s">
        <v>614</v>
      </c>
      <c r="B31" s="736" t="s">
        <v>615</v>
      </c>
      <c r="C31" s="682">
        <v>3640</v>
      </c>
      <c r="D31" s="682">
        <v>4174</v>
      </c>
      <c r="E31" s="595" t="s">
        <v>616</v>
      </c>
      <c r="F31" s="596">
        <v>892</v>
      </c>
      <c r="G31" s="734">
        <v>939</v>
      </c>
      <c r="H31" s="734">
        <v>1053</v>
      </c>
      <c r="I31" s="603">
        <v>1270</v>
      </c>
      <c r="J31" s="737">
        <v>77</v>
      </c>
      <c r="K31" s="677">
        <v>75</v>
      </c>
      <c r="L31" s="677">
        <v>84</v>
      </c>
      <c r="M31" s="677">
        <v>77</v>
      </c>
      <c r="N31" s="677">
        <v>79</v>
      </c>
      <c r="O31" s="677">
        <v>125</v>
      </c>
      <c r="P31" s="677">
        <v>82</v>
      </c>
      <c r="Q31" s="677">
        <v>78</v>
      </c>
      <c r="R31" s="677"/>
      <c r="S31" s="677"/>
      <c r="T31" s="677"/>
      <c r="U31" s="734"/>
      <c r="V31" s="732">
        <f t="shared" si="0"/>
        <v>677</v>
      </c>
      <c r="W31" s="723">
        <f t="shared" si="1"/>
        <v>53.30708661417323</v>
      </c>
    </row>
    <row r="32" spans="1:23" ht="14.25">
      <c r="A32" s="680" t="s">
        <v>617</v>
      </c>
      <c r="B32" s="681" t="s">
        <v>618</v>
      </c>
      <c r="C32" s="682">
        <v>0</v>
      </c>
      <c r="D32" s="682">
        <v>0</v>
      </c>
      <c r="E32" s="595">
        <v>557</v>
      </c>
      <c r="F32" s="596">
        <v>0</v>
      </c>
      <c r="G32" s="734">
        <v>0</v>
      </c>
      <c r="H32" s="734">
        <v>0</v>
      </c>
      <c r="I32" s="603">
        <v>0</v>
      </c>
      <c r="J32" s="735">
        <v>0</v>
      </c>
      <c r="K32" s="677">
        <v>0</v>
      </c>
      <c r="L32" s="677">
        <v>0</v>
      </c>
      <c r="M32" s="677">
        <v>0</v>
      </c>
      <c r="N32" s="677">
        <v>0</v>
      </c>
      <c r="O32" s="677">
        <v>0</v>
      </c>
      <c r="P32" s="677">
        <v>0</v>
      </c>
      <c r="Q32" s="677">
        <v>0</v>
      </c>
      <c r="R32" s="677"/>
      <c r="S32" s="677"/>
      <c r="T32" s="677"/>
      <c r="U32" s="734"/>
      <c r="V32" s="732">
        <f t="shared" si="0"/>
        <v>0</v>
      </c>
      <c r="W32" s="723">
        <v>0</v>
      </c>
    </row>
    <row r="33" spans="1:23" ht="14.25">
      <c r="A33" s="680" t="s">
        <v>619</v>
      </c>
      <c r="B33" s="681" t="s">
        <v>620</v>
      </c>
      <c r="C33" s="682">
        <v>1711</v>
      </c>
      <c r="D33" s="682">
        <v>1801</v>
      </c>
      <c r="E33" s="595">
        <v>551</v>
      </c>
      <c r="F33" s="596">
        <v>128</v>
      </c>
      <c r="G33" s="734">
        <v>154</v>
      </c>
      <c r="H33" s="734">
        <v>282</v>
      </c>
      <c r="I33" s="603">
        <v>230</v>
      </c>
      <c r="J33" s="735">
        <v>28</v>
      </c>
      <c r="K33" s="677">
        <v>28</v>
      </c>
      <c r="L33" s="677">
        <v>28</v>
      </c>
      <c r="M33" s="677">
        <v>29</v>
      </c>
      <c r="N33" s="677">
        <v>28</v>
      </c>
      <c r="O33" s="677">
        <v>29</v>
      </c>
      <c r="P33" s="677">
        <v>29</v>
      </c>
      <c r="Q33" s="677">
        <v>29</v>
      </c>
      <c r="R33" s="677"/>
      <c r="S33" s="677"/>
      <c r="T33" s="677"/>
      <c r="U33" s="734"/>
      <c r="V33" s="732">
        <f t="shared" si="0"/>
        <v>228</v>
      </c>
      <c r="W33" s="723">
        <f>IF(I33&lt;&gt;0,+V33/I33*100,"   ???")</f>
        <v>99.1304347826087</v>
      </c>
    </row>
    <row r="34" spans="1:23" ht="15" thickBot="1">
      <c r="A34" s="647" t="s">
        <v>621</v>
      </c>
      <c r="B34" s="686"/>
      <c r="C34" s="687">
        <v>569</v>
      </c>
      <c r="D34" s="687">
        <v>614</v>
      </c>
      <c r="E34" s="600" t="s">
        <v>622</v>
      </c>
      <c r="F34" s="601">
        <v>151</v>
      </c>
      <c r="G34" s="613">
        <v>601</v>
      </c>
      <c r="H34" s="613">
        <v>550</v>
      </c>
      <c r="I34" s="604">
        <v>300</v>
      </c>
      <c r="J34" s="614">
        <v>5</v>
      </c>
      <c r="K34" s="738">
        <v>14</v>
      </c>
      <c r="L34" s="738">
        <v>8</v>
      </c>
      <c r="M34" s="738">
        <v>15</v>
      </c>
      <c r="N34" s="738">
        <v>263</v>
      </c>
      <c r="O34" s="738">
        <v>91</v>
      </c>
      <c r="P34" s="738">
        <v>77</v>
      </c>
      <c r="Q34" s="738">
        <v>30</v>
      </c>
      <c r="R34" s="738"/>
      <c r="S34" s="738"/>
      <c r="T34" s="738"/>
      <c r="U34" s="615"/>
      <c r="V34" s="739">
        <f t="shared" si="0"/>
        <v>503</v>
      </c>
      <c r="W34" s="740">
        <f>IF(I34&lt;&gt;0,+V34/I34*100,"   ???")</f>
        <v>167.66666666666669</v>
      </c>
    </row>
    <row r="35" spans="1:23" ht="15" thickBot="1">
      <c r="A35" s="741" t="s">
        <v>623</v>
      </c>
      <c r="B35" s="742" t="s">
        <v>624</v>
      </c>
      <c r="C35" s="621">
        <f>SUM(C25:C34)</f>
        <v>25899</v>
      </c>
      <c r="D35" s="621">
        <f>SUM(D25:D34)</f>
        <v>29268</v>
      </c>
      <c r="E35" s="743"/>
      <c r="F35" s="620">
        <v>6737</v>
      </c>
      <c r="G35" s="744">
        <v>6957</v>
      </c>
      <c r="H35" s="744">
        <v>7240</v>
      </c>
      <c r="I35" s="745">
        <f aca="true" t="shared" si="2" ref="I35:U35">SUM(I25:I34)</f>
        <v>7020</v>
      </c>
      <c r="J35" s="746">
        <f>SUM(J25:J34)</f>
        <v>415</v>
      </c>
      <c r="K35" s="747">
        <f>SUM(K25:K34)</f>
        <v>493</v>
      </c>
      <c r="L35" s="747">
        <f t="shared" si="2"/>
        <v>715</v>
      </c>
      <c r="M35" s="748">
        <f t="shared" si="2"/>
        <v>527</v>
      </c>
      <c r="N35" s="747">
        <f t="shared" si="2"/>
        <v>852</v>
      </c>
      <c r="O35" s="747">
        <f t="shared" si="2"/>
        <v>577</v>
      </c>
      <c r="P35" s="747">
        <f t="shared" si="2"/>
        <v>564</v>
      </c>
      <c r="Q35" s="747">
        <f t="shared" si="2"/>
        <v>478</v>
      </c>
      <c r="R35" s="747">
        <f t="shared" si="2"/>
        <v>0</v>
      </c>
      <c r="S35" s="747">
        <f t="shared" si="2"/>
        <v>0</v>
      </c>
      <c r="T35" s="747">
        <f t="shared" si="2"/>
        <v>0</v>
      </c>
      <c r="U35" s="747">
        <f t="shared" si="2"/>
        <v>0</v>
      </c>
      <c r="V35" s="749">
        <f t="shared" si="0"/>
        <v>4621</v>
      </c>
      <c r="W35" s="750">
        <f>IF(I35&lt;&gt;0,+V35/I35*100,"   ???")</f>
        <v>65.82621082621083</v>
      </c>
    </row>
    <row r="36" spans="1:23" ht="14.25">
      <c r="A36" s="666" t="s">
        <v>625</v>
      </c>
      <c r="B36" s="667" t="s">
        <v>626</v>
      </c>
      <c r="C36" s="668">
        <v>0</v>
      </c>
      <c r="D36" s="668">
        <v>0</v>
      </c>
      <c r="E36" s="593">
        <v>601</v>
      </c>
      <c r="F36" s="602">
        <v>0</v>
      </c>
      <c r="G36" s="599">
        <v>0</v>
      </c>
      <c r="H36" s="599">
        <v>0</v>
      </c>
      <c r="I36" s="599">
        <v>0</v>
      </c>
      <c r="J36" s="720">
        <v>0</v>
      </c>
      <c r="K36" s="677">
        <v>0</v>
      </c>
      <c r="L36" s="677">
        <v>0</v>
      </c>
      <c r="M36" s="677">
        <v>0</v>
      </c>
      <c r="N36" s="677">
        <v>0</v>
      </c>
      <c r="O36" s="677">
        <v>0</v>
      </c>
      <c r="P36" s="677">
        <v>0</v>
      </c>
      <c r="Q36" s="677">
        <v>0</v>
      </c>
      <c r="R36" s="677"/>
      <c r="S36" s="677"/>
      <c r="T36" s="677"/>
      <c r="U36" s="671"/>
      <c r="V36" s="751">
        <f t="shared" si="0"/>
        <v>0</v>
      </c>
      <c r="W36" s="733">
        <v>0</v>
      </c>
    </row>
    <row r="37" spans="1:23" ht="14.25">
      <c r="A37" s="680" t="s">
        <v>627</v>
      </c>
      <c r="B37" s="681" t="s">
        <v>628</v>
      </c>
      <c r="C37" s="682">
        <v>1190</v>
      </c>
      <c r="D37" s="682">
        <v>1857</v>
      </c>
      <c r="E37" s="595">
        <v>602</v>
      </c>
      <c r="F37" s="603">
        <v>169</v>
      </c>
      <c r="G37" s="596">
        <v>208</v>
      </c>
      <c r="H37" s="596">
        <v>330</v>
      </c>
      <c r="I37" s="596">
        <v>150</v>
      </c>
      <c r="J37" s="720">
        <v>9</v>
      </c>
      <c r="K37" s="677">
        <v>13</v>
      </c>
      <c r="L37" s="677">
        <v>2</v>
      </c>
      <c r="M37" s="677">
        <v>0</v>
      </c>
      <c r="N37" s="677">
        <v>111</v>
      </c>
      <c r="O37" s="677">
        <v>46</v>
      </c>
      <c r="P37" s="677">
        <v>20</v>
      </c>
      <c r="Q37" s="677">
        <v>31</v>
      </c>
      <c r="R37" s="677"/>
      <c r="S37" s="677"/>
      <c r="T37" s="677"/>
      <c r="U37" s="671"/>
      <c r="V37" s="722">
        <f t="shared" si="0"/>
        <v>232</v>
      </c>
      <c r="W37" s="723">
        <f>IF(I37&lt;&gt;0,+V37/I37*100,"   ???")</f>
        <v>154.66666666666666</v>
      </c>
    </row>
    <row r="38" spans="1:23" ht="14.25">
      <c r="A38" s="680" t="s">
        <v>629</v>
      </c>
      <c r="B38" s="681" t="s">
        <v>630</v>
      </c>
      <c r="C38" s="682">
        <v>0</v>
      </c>
      <c r="D38" s="682">
        <v>0</v>
      </c>
      <c r="E38" s="595">
        <v>604</v>
      </c>
      <c r="F38" s="603">
        <v>29</v>
      </c>
      <c r="G38" s="596">
        <v>63</v>
      </c>
      <c r="H38" s="596">
        <v>65</v>
      </c>
      <c r="I38" s="596">
        <v>50</v>
      </c>
      <c r="J38" s="720">
        <v>1</v>
      </c>
      <c r="K38" s="677">
        <v>1</v>
      </c>
      <c r="L38" s="677">
        <v>2</v>
      </c>
      <c r="M38" s="677">
        <v>1</v>
      </c>
      <c r="N38" s="677">
        <v>6</v>
      </c>
      <c r="O38" s="677">
        <v>4</v>
      </c>
      <c r="P38" s="677">
        <v>2</v>
      </c>
      <c r="Q38" s="677">
        <v>9</v>
      </c>
      <c r="R38" s="677"/>
      <c r="S38" s="677"/>
      <c r="T38" s="677"/>
      <c r="U38" s="671"/>
      <c r="V38" s="722">
        <f t="shared" si="0"/>
        <v>26</v>
      </c>
      <c r="W38" s="723">
        <f>IF(I38&lt;&gt;0,+V38/I38*100,"   ???")</f>
        <v>52</v>
      </c>
    </row>
    <row r="39" spans="1:23" ht="14.25">
      <c r="A39" s="680" t="s">
        <v>631</v>
      </c>
      <c r="B39" s="681" t="s">
        <v>632</v>
      </c>
      <c r="C39" s="682">
        <v>12472</v>
      </c>
      <c r="D39" s="682">
        <v>13728</v>
      </c>
      <c r="E39" s="595" t="s">
        <v>633</v>
      </c>
      <c r="F39" s="603">
        <v>6257</v>
      </c>
      <c r="G39" s="596">
        <v>6570</v>
      </c>
      <c r="H39" s="596">
        <v>6728</v>
      </c>
      <c r="I39" s="596">
        <v>6620</v>
      </c>
      <c r="J39" s="752">
        <v>550</v>
      </c>
      <c r="K39" s="677">
        <v>550</v>
      </c>
      <c r="L39" s="677">
        <v>550</v>
      </c>
      <c r="M39" s="677">
        <v>550</v>
      </c>
      <c r="N39" s="677">
        <v>600</v>
      </c>
      <c r="O39" s="677">
        <v>550</v>
      </c>
      <c r="P39" s="677">
        <v>550</v>
      </c>
      <c r="Q39" s="677">
        <v>550</v>
      </c>
      <c r="R39" s="677"/>
      <c r="S39" s="677"/>
      <c r="T39" s="677"/>
      <c r="U39" s="671"/>
      <c r="V39" s="722">
        <f t="shared" si="0"/>
        <v>4450</v>
      </c>
      <c r="W39" s="723">
        <f>IF(I39&lt;&gt;0,+V39/I39*100,"   ???")</f>
        <v>67.22054380664653</v>
      </c>
    </row>
    <row r="40" spans="1:23" ht="15" thickBot="1">
      <c r="A40" s="647" t="s">
        <v>634</v>
      </c>
      <c r="B40" s="686"/>
      <c r="C40" s="687">
        <v>12330</v>
      </c>
      <c r="D40" s="687">
        <v>13218</v>
      </c>
      <c r="E40" s="600" t="s">
        <v>635</v>
      </c>
      <c r="F40" s="604">
        <v>329</v>
      </c>
      <c r="G40" s="601">
        <v>164</v>
      </c>
      <c r="H40" s="601">
        <v>161</v>
      </c>
      <c r="I40" s="601">
        <v>200</v>
      </c>
      <c r="J40" s="616">
        <v>0</v>
      </c>
      <c r="K40" s="612">
        <v>2</v>
      </c>
      <c r="L40" s="612">
        <v>34</v>
      </c>
      <c r="M40" s="612">
        <v>4</v>
      </c>
      <c r="N40" s="612">
        <v>34</v>
      </c>
      <c r="O40" s="612">
        <v>19</v>
      </c>
      <c r="P40" s="612">
        <v>4</v>
      </c>
      <c r="Q40" s="612">
        <v>14</v>
      </c>
      <c r="R40" s="612"/>
      <c r="S40" s="612"/>
      <c r="T40" s="612"/>
      <c r="U40" s="612"/>
      <c r="V40" s="722">
        <f t="shared" si="0"/>
        <v>111</v>
      </c>
      <c r="W40" s="740">
        <f>IF(I40&lt;&gt;0,+V40/I40*100,"   ???")</f>
        <v>55.50000000000001</v>
      </c>
    </row>
    <row r="41" spans="1:23" ht="15" thickBot="1">
      <c r="A41" s="741" t="s">
        <v>636</v>
      </c>
      <c r="B41" s="742" t="s">
        <v>637</v>
      </c>
      <c r="C41" s="621">
        <f>SUM(C36:C40)</f>
        <v>25992</v>
      </c>
      <c r="D41" s="621">
        <f>SUM(D36:D40)</f>
        <v>28803</v>
      </c>
      <c r="E41" s="743" t="s">
        <v>569</v>
      </c>
      <c r="F41" s="753">
        <v>6784</v>
      </c>
      <c r="G41" s="620">
        <v>7005</v>
      </c>
      <c r="H41" s="620">
        <v>7284</v>
      </c>
      <c r="I41" s="754">
        <v>7020</v>
      </c>
      <c r="J41" s="747">
        <f>SUM(J36:J40)</f>
        <v>560</v>
      </c>
      <c r="K41" s="747">
        <f>SUM(K36:K40)</f>
        <v>566</v>
      </c>
      <c r="L41" s="748">
        <f aca="true" t="shared" si="3" ref="L41:V41">SUM(L36:L40)</f>
        <v>588</v>
      </c>
      <c r="M41" s="748">
        <f t="shared" si="3"/>
        <v>555</v>
      </c>
      <c r="N41" s="747">
        <f t="shared" si="3"/>
        <v>751</v>
      </c>
      <c r="O41" s="747">
        <f t="shared" si="3"/>
        <v>619</v>
      </c>
      <c r="P41" s="747">
        <f t="shared" si="3"/>
        <v>576</v>
      </c>
      <c r="Q41" s="747">
        <f t="shared" si="3"/>
        <v>604</v>
      </c>
      <c r="R41" s="747">
        <f t="shared" si="3"/>
        <v>0</v>
      </c>
      <c r="S41" s="747">
        <f t="shared" si="3"/>
        <v>0</v>
      </c>
      <c r="T41" s="747">
        <f t="shared" si="3"/>
        <v>0</v>
      </c>
      <c r="U41" s="747">
        <f t="shared" si="3"/>
        <v>0</v>
      </c>
      <c r="V41" s="749">
        <f t="shared" si="3"/>
        <v>4819</v>
      </c>
      <c r="W41" s="750">
        <f>IF(I41&lt;&gt;0,+V41/I41*100,"   ???")</f>
        <v>68.64672364672366</v>
      </c>
    </row>
    <row r="42" spans="1:23" ht="15" thickBot="1">
      <c r="A42" s="647"/>
      <c r="B42" s="610"/>
      <c r="C42" s="755"/>
      <c r="D42" s="755"/>
      <c r="E42" s="617"/>
      <c r="F42" s="618"/>
      <c r="G42" s="619"/>
      <c r="H42" s="619"/>
      <c r="I42" s="620"/>
      <c r="J42" s="548"/>
      <c r="K42" s="756"/>
      <c r="L42" s="757"/>
      <c r="M42" s="757"/>
      <c r="N42" s="756"/>
      <c r="O42" s="756"/>
      <c r="P42" s="756"/>
      <c r="Q42" s="756"/>
      <c r="R42" s="756"/>
      <c r="S42" s="756"/>
      <c r="T42" s="756"/>
      <c r="U42" s="589"/>
      <c r="V42" s="621"/>
      <c r="W42" s="622"/>
    </row>
    <row r="43" spans="1:23" ht="15" thickBot="1">
      <c r="A43" s="758" t="s">
        <v>638</v>
      </c>
      <c r="B43" s="742" t="s">
        <v>600</v>
      </c>
      <c r="C43" s="621">
        <f>+C41-C39</f>
        <v>13520</v>
      </c>
      <c r="D43" s="621">
        <f>+D41-D39</f>
        <v>15075</v>
      </c>
      <c r="E43" s="743" t="s">
        <v>569</v>
      </c>
      <c r="F43" s="753">
        <v>527</v>
      </c>
      <c r="G43" s="620">
        <v>435</v>
      </c>
      <c r="H43" s="620">
        <v>556</v>
      </c>
      <c r="I43" s="745">
        <v>540</v>
      </c>
      <c r="J43" s="746">
        <v>10</v>
      </c>
      <c r="K43" s="747">
        <v>16</v>
      </c>
      <c r="L43" s="747">
        <f aca="true" t="shared" si="4" ref="L43:U43">+L41-L39</f>
        <v>38</v>
      </c>
      <c r="M43" s="747">
        <f t="shared" si="4"/>
        <v>5</v>
      </c>
      <c r="N43" s="747">
        <f t="shared" si="4"/>
        <v>151</v>
      </c>
      <c r="O43" s="747">
        <f t="shared" si="4"/>
        <v>69</v>
      </c>
      <c r="P43" s="747">
        <f t="shared" si="4"/>
        <v>26</v>
      </c>
      <c r="Q43" s="747">
        <f t="shared" si="4"/>
        <v>54</v>
      </c>
      <c r="R43" s="747">
        <f t="shared" si="4"/>
        <v>0</v>
      </c>
      <c r="S43" s="747">
        <f t="shared" si="4"/>
        <v>0</v>
      </c>
      <c r="T43" s="747">
        <f t="shared" si="4"/>
        <v>0</v>
      </c>
      <c r="U43" s="747">
        <f t="shared" si="4"/>
        <v>0</v>
      </c>
      <c r="V43" s="621">
        <f>SUM(J43:U43)</f>
        <v>369</v>
      </c>
      <c r="W43" s="750">
        <f>IF(I43&lt;&gt;0,+V43/I43*100,"   ???")</f>
        <v>68.33333333333333</v>
      </c>
    </row>
    <row r="44" spans="1:23" ht="15" thickBot="1">
      <c r="A44" s="741" t="s">
        <v>639</v>
      </c>
      <c r="B44" s="742" t="s">
        <v>640</v>
      </c>
      <c r="C44" s="621">
        <f>+C41-C35</f>
        <v>93</v>
      </c>
      <c r="D44" s="621">
        <f>+D41-D35</f>
        <v>-465</v>
      </c>
      <c r="E44" s="743" t="s">
        <v>569</v>
      </c>
      <c r="F44" s="753">
        <v>47</v>
      </c>
      <c r="G44" s="620">
        <v>47</v>
      </c>
      <c r="H44" s="620">
        <v>44</v>
      </c>
      <c r="I44" s="745">
        <v>1</v>
      </c>
      <c r="J44" s="746">
        <v>145</v>
      </c>
      <c r="K44" s="747">
        <v>73</v>
      </c>
      <c r="L44" s="747">
        <v>-127</v>
      </c>
      <c r="M44" s="747">
        <f aca="true" t="shared" si="5" ref="M44:U44">+M41-M35</f>
        <v>28</v>
      </c>
      <c r="N44" s="747">
        <f t="shared" si="5"/>
        <v>-101</v>
      </c>
      <c r="O44" s="747">
        <f t="shared" si="5"/>
        <v>42</v>
      </c>
      <c r="P44" s="747">
        <f t="shared" si="5"/>
        <v>12</v>
      </c>
      <c r="Q44" s="747">
        <f t="shared" si="5"/>
        <v>126</v>
      </c>
      <c r="R44" s="747">
        <f t="shared" si="5"/>
        <v>0</v>
      </c>
      <c r="S44" s="747">
        <f t="shared" si="5"/>
        <v>0</v>
      </c>
      <c r="T44" s="747">
        <f t="shared" si="5"/>
        <v>0</v>
      </c>
      <c r="U44" s="759">
        <f t="shared" si="5"/>
        <v>0</v>
      </c>
      <c r="V44" s="621">
        <f>SUM(J44:U44)</f>
        <v>198</v>
      </c>
      <c r="W44" s="750">
        <f>IF(I44&lt;&gt;0,+V44/I44*100,"   ???")</f>
        <v>19800</v>
      </c>
    </row>
    <row r="45" spans="1:23" ht="15" thickBot="1">
      <c r="A45" s="760" t="s">
        <v>641</v>
      </c>
      <c r="B45" s="761" t="s">
        <v>600</v>
      </c>
      <c r="C45" s="762">
        <f>+C44-C39</f>
        <v>-12379</v>
      </c>
      <c r="D45" s="762">
        <f>+D44-D39</f>
        <v>-14193</v>
      </c>
      <c r="E45" s="763" t="s">
        <v>569</v>
      </c>
      <c r="F45" s="764">
        <v>-6210</v>
      </c>
      <c r="G45" s="765">
        <v>-6522</v>
      </c>
      <c r="H45" s="765">
        <v>-6684</v>
      </c>
      <c r="I45" s="745">
        <v>-8556</v>
      </c>
      <c r="J45" s="746">
        <v>-405</v>
      </c>
      <c r="K45" s="747">
        <v>-477</v>
      </c>
      <c r="L45" s="747">
        <f aca="true" t="shared" si="6" ref="L45:U45">+L44-L39</f>
        <v>-677</v>
      </c>
      <c r="M45" s="747">
        <f t="shared" si="6"/>
        <v>-522</v>
      </c>
      <c r="N45" s="747">
        <f t="shared" si="6"/>
        <v>-701</v>
      </c>
      <c r="O45" s="747">
        <f t="shared" si="6"/>
        <v>-508</v>
      </c>
      <c r="P45" s="747">
        <f t="shared" si="6"/>
        <v>-538</v>
      </c>
      <c r="Q45" s="747">
        <f t="shared" si="6"/>
        <v>-424</v>
      </c>
      <c r="R45" s="747">
        <f t="shared" si="6"/>
        <v>0</v>
      </c>
      <c r="S45" s="747">
        <f t="shared" si="6"/>
        <v>0</v>
      </c>
      <c r="T45" s="747">
        <f t="shared" si="6"/>
        <v>0</v>
      </c>
      <c r="U45" s="747">
        <f t="shared" si="6"/>
        <v>0</v>
      </c>
      <c r="V45" s="621">
        <f>SUM(J45:U45)</f>
        <v>-4252</v>
      </c>
      <c r="W45" s="750">
        <f>IF(I45&lt;&gt;0,+V45/I45*100,"   ???")</f>
        <v>49.696119682094434</v>
      </c>
    </row>
  </sheetData>
  <sheetProtection/>
  <printOptions/>
  <pageMargins left="1.1023622047244095" right="0.7086614173228347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2014-09-22T14:43:29Z</cp:lastPrinted>
  <dcterms:created xsi:type="dcterms:W3CDTF">2014-09-17T10:38:19Z</dcterms:created>
  <dcterms:modified xsi:type="dcterms:W3CDTF">2014-09-22T14:44:24Z</dcterms:modified>
  <cp:category/>
  <cp:version/>
  <cp:contentType/>
  <cp:contentStatus/>
</cp:coreProperties>
</file>